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weber.oliveira\Desktop\CONTRATOS\NOVA CONTRATAÇÃO DE APOIO ADMINISTRATIVO\"/>
    </mc:Choice>
  </mc:AlternateContent>
  <xr:revisionPtr revIDLastSave="0" documentId="8_{4F6C9D62-1163-4350-A1DF-6ADBF02E322B}" xr6:coauthVersionLast="45" xr6:coauthVersionMax="45" xr10:uidLastSave="{00000000-0000-0000-0000-000000000000}"/>
  <bookViews>
    <workbookView xWindow="28680" yWindow="-120" windowWidth="29040" windowHeight="15840" tabRatio="838" firstSheet="1" activeTab="1" xr2:uid="{00000000-000D-0000-FFFF-FFFF00000000}"/>
  </bookViews>
  <sheets>
    <sheet name="Plan1" sheetId="20" state="hidden" r:id="rId1"/>
    <sheet name="Resumo" sheetId="16" r:id="rId2"/>
    <sheet name="Assist Tec Adm SN" sheetId="23" r:id="rId3"/>
    <sheet name="Assist Tec Adm PL" sheetId="30" r:id="rId4"/>
    <sheet name="Assist Administrativo" sheetId="33" r:id="rId5"/>
    <sheet name="Secretário Executivo" sheetId="34" r:id="rId6"/>
    <sheet name="Técnico em Secretariado" sheetId="35" r:id="rId7"/>
    <sheet name="Motorista de Veículo Pesado" sheetId="40" r:id="rId8"/>
    <sheet name="Recepcionista" sheetId="41" r:id="rId9"/>
    <sheet name="Aux de Manutenção Predial" sheetId="42" r:id="rId10"/>
    <sheet name="Encarregado Geral" sheetId="43" r:id="rId11"/>
    <sheet name="Uniforme" sheetId="28" r:id="rId12"/>
    <sheet name="Memória de Cálculo" sheetId="29" r:id="rId13"/>
    <sheet name="PIS E COFINS" sheetId="39" r:id="rId14"/>
  </sheets>
  <externalReferences>
    <externalReference r:id="rId15"/>
  </externalReferences>
  <definedNames>
    <definedName name="_xlnm.Print_Area" localSheetId="4">'Assist Administrativo'!$A$1:$F$134</definedName>
    <definedName name="_xlnm.Print_Area" localSheetId="3">'Assist Tec Adm PL'!$A$1:$F$138</definedName>
    <definedName name="_xlnm.Print_Area" localSheetId="2">'Assist Tec Adm SN'!$A$1:$D$138</definedName>
    <definedName name="_xlnm.Print_Area" localSheetId="9">'Aux de Manutenção Predial'!$A$1:$F$138</definedName>
    <definedName name="_xlnm.Print_Area" localSheetId="10">'Encarregado Geral'!$A$1:$F$138</definedName>
    <definedName name="_xlnm.Print_Area" localSheetId="12">'Memória de Cálculo'!$A$1:$G$48</definedName>
    <definedName name="_xlnm.Print_Area" localSheetId="7">'Motorista de Veículo Pesado'!$A$1:$F$138</definedName>
    <definedName name="_xlnm.Print_Area" localSheetId="8">Recepcionista!$A$1:$F$138</definedName>
    <definedName name="_xlnm.Print_Area" localSheetId="1">Resumo!$A$1:$H$24</definedName>
    <definedName name="_xlnm.Print_Area" localSheetId="5">'Secretário Executivo'!$A$1:$F$138</definedName>
    <definedName name="_xlnm.Print_Area" localSheetId="6">'Técnico em Secretariado'!$A$1:$F$138</definedName>
    <definedName name="_xlnm.Print_Area" localSheetId="11">Uniforme!$A$1:$E$36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1" i="16" l="1"/>
  <c r="R22" i="16"/>
  <c r="O10" i="16"/>
  <c r="N18" i="16"/>
  <c r="P18" i="16" s="1"/>
  <c r="Q18" i="16" s="1"/>
  <c r="N17" i="16"/>
  <c r="N16" i="16"/>
  <c r="P16" i="16" s="1"/>
  <c r="Q16" i="16" s="1"/>
  <c r="N15" i="16"/>
  <c r="N14" i="16"/>
  <c r="N13" i="16"/>
  <c r="N12" i="16"/>
  <c r="N11" i="16"/>
  <c r="N10" i="16"/>
  <c r="M18" i="16"/>
  <c r="M17" i="16"/>
  <c r="M16" i="16"/>
  <c r="M15" i="16"/>
  <c r="P15" i="16" s="1"/>
  <c r="Q15" i="16" s="1"/>
  <c r="M14" i="16"/>
  <c r="M13" i="16"/>
  <c r="M12" i="16"/>
  <c r="M11" i="16"/>
  <c r="M10" i="16"/>
  <c r="P10" i="16" s="1"/>
  <c r="K18" i="16"/>
  <c r="K17" i="16"/>
  <c r="K16" i="16"/>
  <c r="K15" i="16"/>
  <c r="K14" i="16"/>
  <c r="K13" i="16"/>
  <c r="K12" i="16"/>
  <c r="K11" i="16"/>
  <c r="K10" i="16"/>
  <c r="P13" i="16"/>
  <c r="Q13" i="16" s="1"/>
  <c r="J12" i="16"/>
  <c r="J13" i="16" s="1"/>
  <c r="J14" i="16" s="1"/>
  <c r="P11" i="16"/>
  <c r="Q11" i="16" s="1"/>
  <c r="J11" i="16"/>
  <c r="E102" i="43"/>
  <c r="E112" i="43"/>
  <c r="E130" i="43" s="1"/>
  <c r="E98" i="43"/>
  <c r="E103" i="43" s="1"/>
  <c r="E97" i="43"/>
  <c r="E90" i="43"/>
  <c r="E89" i="43"/>
  <c r="E72" i="43"/>
  <c r="E71" i="43"/>
  <c r="E77" i="43" s="1"/>
  <c r="E55" i="43"/>
  <c r="E38" i="43"/>
  <c r="E91" i="43" s="1"/>
  <c r="E26" i="43"/>
  <c r="E25" i="43"/>
  <c r="E31" i="43" s="1"/>
  <c r="D92" i="43"/>
  <c r="C92" i="43"/>
  <c r="E108" i="42"/>
  <c r="E112" i="42"/>
  <c r="E130" i="42" s="1"/>
  <c r="E98" i="42"/>
  <c r="E103" i="42" s="1"/>
  <c r="E97" i="42"/>
  <c r="E90" i="42"/>
  <c r="F90" i="42" s="1"/>
  <c r="E89" i="42"/>
  <c r="E72" i="42"/>
  <c r="E71" i="42"/>
  <c r="E77" i="42" s="1"/>
  <c r="E55" i="42"/>
  <c r="E38" i="42"/>
  <c r="E91" i="42" s="1"/>
  <c r="E26" i="42"/>
  <c r="E25" i="42"/>
  <c r="E31" i="42" s="1"/>
  <c r="D92" i="42"/>
  <c r="C92" i="42"/>
  <c r="E108" i="41"/>
  <c r="E55" i="41"/>
  <c r="E112" i="41"/>
  <c r="E130" i="41" s="1"/>
  <c r="E98" i="41"/>
  <c r="E103" i="41" s="1"/>
  <c r="E97" i="41"/>
  <c r="E90" i="41"/>
  <c r="E92" i="41" s="1"/>
  <c r="E89" i="41"/>
  <c r="E72" i="41"/>
  <c r="E71" i="41"/>
  <c r="E77" i="41" s="1"/>
  <c r="E38" i="41"/>
  <c r="E91" i="41" s="1"/>
  <c r="E26" i="41"/>
  <c r="E25" i="41"/>
  <c r="E31" i="41" s="1"/>
  <c r="D92" i="41"/>
  <c r="C92" i="41"/>
  <c r="E108" i="40"/>
  <c r="E112" i="40"/>
  <c r="E130" i="40" s="1"/>
  <c r="D108" i="40"/>
  <c r="E55" i="40"/>
  <c r="E97" i="40"/>
  <c r="E98" i="40" s="1"/>
  <c r="E103" i="40" s="1"/>
  <c r="E91" i="40"/>
  <c r="E89" i="40"/>
  <c r="E71" i="40"/>
  <c r="E72" i="40" s="1"/>
  <c r="E38" i="40"/>
  <c r="E26" i="40"/>
  <c r="E25" i="40"/>
  <c r="E31" i="40" s="1"/>
  <c r="D92" i="40"/>
  <c r="C92" i="40"/>
  <c r="E130" i="35"/>
  <c r="E112" i="35"/>
  <c r="E97" i="35"/>
  <c r="E98" i="35" s="1"/>
  <c r="E103" i="35" s="1"/>
  <c r="E91" i="35"/>
  <c r="F91" i="35" s="1"/>
  <c r="E89" i="35"/>
  <c r="E71" i="35"/>
  <c r="E55" i="35"/>
  <c r="E38" i="35"/>
  <c r="E26" i="35"/>
  <c r="E25" i="35"/>
  <c r="E31" i="35" s="1"/>
  <c r="D92" i="35"/>
  <c r="C92" i="35"/>
  <c r="E55" i="34"/>
  <c r="D55" i="34"/>
  <c r="E54" i="34"/>
  <c r="E130" i="34"/>
  <c r="E112" i="34"/>
  <c r="E97" i="34"/>
  <c r="E98" i="34" s="1"/>
  <c r="E103" i="34" s="1"/>
  <c r="E91" i="34"/>
  <c r="E89" i="34"/>
  <c r="E71" i="34"/>
  <c r="E72" i="34" s="1"/>
  <c r="E38" i="34"/>
  <c r="E26" i="34"/>
  <c r="E25" i="34"/>
  <c r="E31" i="34" s="1"/>
  <c r="D92" i="34"/>
  <c r="C92" i="34"/>
  <c r="E130" i="33"/>
  <c r="E112" i="33"/>
  <c r="E97" i="33"/>
  <c r="E98" i="33" s="1"/>
  <c r="E103" i="33" s="1"/>
  <c r="E91" i="33"/>
  <c r="E89" i="33"/>
  <c r="E71" i="33"/>
  <c r="E55" i="33"/>
  <c r="E38" i="33"/>
  <c r="E26" i="33"/>
  <c r="E25" i="33"/>
  <c r="E31" i="33" s="1"/>
  <c r="D92" i="33"/>
  <c r="C92" i="33"/>
  <c r="D92" i="30"/>
  <c r="C92" i="30"/>
  <c r="E130" i="30"/>
  <c r="E112" i="30"/>
  <c r="E97" i="30"/>
  <c r="E98" i="30" s="1"/>
  <c r="E103" i="30" s="1"/>
  <c r="E91" i="30"/>
  <c r="E89" i="30"/>
  <c r="E71" i="30"/>
  <c r="E55" i="30"/>
  <c r="E38" i="30"/>
  <c r="E26" i="30"/>
  <c r="E25" i="30"/>
  <c r="E31" i="30" s="1"/>
  <c r="P17" i="16" l="1"/>
  <c r="Q17" i="16" s="1"/>
  <c r="N19" i="16"/>
  <c r="P12" i="16"/>
  <c r="Q12" i="16" s="1"/>
  <c r="P14" i="16"/>
  <c r="Q14" i="16" s="1"/>
  <c r="Q10" i="16"/>
  <c r="F90" i="43"/>
  <c r="F85" i="43"/>
  <c r="F73" i="43"/>
  <c r="E46" i="43"/>
  <c r="E42" i="43"/>
  <c r="F36" i="43"/>
  <c r="F83" i="43"/>
  <c r="F75" i="43"/>
  <c r="E44" i="43"/>
  <c r="F86" i="43"/>
  <c r="F74" i="43"/>
  <c r="F71" i="43"/>
  <c r="E54" i="43"/>
  <c r="E60" i="43" s="1"/>
  <c r="E66" i="43" s="1"/>
  <c r="E47" i="43"/>
  <c r="E43" i="43"/>
  <c r="F37" i="43"/>
  <c r="E121" i="43"/>
  <c r="F88" i="43"/>
  <c r="F84" i="43"/>
  <c r="F76" i="43"/>
  <c r="E49" i="43"/>
  <c r="E45" i="43"/>
  <c r="F87" i="43"/>
  <c r="E48" i="43"/>
  <c r="E126" i="43"/>
  <c r="F72" i="43"/>
  <c r="F91" i="43"/>
  <c r="E92" i="43"/>
  <c r="F85" i="42"/>
  <c r="F73" i="42"/>
  <c r="E46" i="42"/>
  <c r="E42" i="42"/>
  <c r="F36" i="42"/>
  <c r="E121" i="42"/>
  <c r="F88" i="42"/>
  <c r="F84" i="42"/>
  <c r="F76" i="42"/>
  <c r="E49" i="42"/>
  <c r="E45" i="42"/>
  <c r="F87" i="42"/>
  <c r="F83" i="42"/>
  <c r="F89" i="42" s="1"/>
  <c r="F92" i="42" s="1"/>
  <c r="E102" i="42" s="1"/>
  <c r="E104" i="42" s="1"/>
  <c r="E129" i="42" s="1"/>
  <c r="F75" i="42"/>
  <c r="E48" i="42"/>
  <c r="E44" i="42"/>
  <c r="E126" i="42"/>
  <c r="F86" i="42"/>
  <c r="F74" i="42"/>
  <c r="F71" i="42"/>
  <c r="F77" i="42" s="1"/>
  <c r="E128" i="42" s="1"/>
  <c r="E54" i="42"/>
  <c r="E60" i="42" s="1"/>
  <c r="E66" i="42" s="1"/>
  <c r="E47" i="42"/>
  <c r="E43" i="42"/>
  <c r="F37" i="42"/>
  <c r="F72" i="42"/>
  <c r="F91" i="42"/>
  <c r="E92" i="42"/>
  <c r="F85" i="41"/>
  <c r="F73" i="41"/>
  <c r="E46" i="41"/>
  <c r="E42" i="41"/>
  <c r="F36" i="41"/>
  <c r="F87" i="41"/>
  <c r="F83" i="41"/>
  <c r="F75" i="41"/>
  <c r="E48" i="41"/>
  <c r="E44" i="41"/>
  <c r="F86" i="41"/>
  <c r="F74" i="41"/>
  <c r="F71" i="41"/>
  <c r="E54" i="41"/>
  <c r="E60" i="41" s="1"/>
  <c r="E66" i="41" s="1"/>
  <c r="E47" i="41"/>
  <c r="E43" i="41"/>
  <c r="F37" i="41"/>
  <c r="E121" i="41"/>
  <c r="F88" i="41"/>
  <c r="F84" i="41"/>
  <c r="F76" i="41"/>
  <c r="E49" i="41"/>
  <c r="E45" i="41"/>
  <c r="E126" i="41"/>
  <c r="F72" i="41"/>
  <c r="F91" i="41"/>
  <c r="F90" i="41"/>
  <c r="F91" i="40"/>
  <c r="F88" i="40"/>
  <c r="F84" i="40"/>
  <c r="F76" i="40"/>
  <c r="E49" i="40"/>
  <c r="E45" i="40"/>
  <c r="E126" i="40"/>
  <c r="E121" i="40"/>
  <c r="F87" i="40"/>
  <c r="F83" i="40"/>
  <c r="F75" i="40"/>
  <c r="E48" i="40"/>
  <c r="E44" i="40"/>
  <c r="E46" i="40"/>
  <c r="F36" i="40"/>
  <c r="F86" i="40"/>
  <c r="F74" i="40"/>
  <c r="E54" i="40"/>
  <c r="E60" i="40" s="1"/>
  <c r="E66" i="40" s="1"/>
  <c r="E47" i="40"/>
  <c r="E43" i="40"/>
  <c r="F37" i="40"/>
  <c r="F85" i="40"/>
  <c r="F73" i="40"/>
  <c r="E42" i="40"/>
  <c r="F72" i="40"/>
  <c r="F71" i="40"/>
  <c r="E77" i="40"/>
  <c r="E90" i="40"/>
  <c r="F90" i="40" s="1"/>
  <c r="F88" i="35"/>
  <c r="F84" i="35"/>
  <c r="F76" i="35"/>
  <c r="E49" i="35"/>
  <c r="E45" i="35"/>
  <c r="F86" i="35"/>
  <c r="E47" i="35"/>
  <c r="F37" i="35"/>
  <c r="E126" i="35"/>
  <c r="F73" i="35"/>
  <c r="E46" i="35"/>
  <c r="E42" i="35"/>
  <c r="F36" i="35"/>
  <c r="E121" i="35"/>
  <c r="F87" i="35"/>
  <c r="F83" i="35"/>
  <c r="F75" i="35"/>
  <c r="E48" i="35"/>
  <c r="E44" i="35"/>
  <c r="F74" i="35"/>
  <c r="E54" i="35"/>
  <c r="E60" i="35" s="1"/>
  <c r="E66" i="35" s="1"/>
  <c r="E43" i="35"/>
  <c r="F85" i="35"/>
  <c r="E77" i="35"/>
  <c r="F71" i="35"/>
  <c r="E72" i="35"/>
  <c r="F72" i="35" s="1"/>
  <c r="E90" i="35"/>
  <c r="F90" i="35" s="1"/>
  <c r="F91" i="34"/>
  <c r="F88" i="34"/>
  <c r="F84" i="34"/>
  <c r="F76" i="34"/>
  <c r="E49" i="34"/>
  <c r="E45" i="34"/>
  <c r="E121" i="34"/>
  <c r="F87" i="34"/>
  <c r="F83" i="34"/>
  <c r="F75" i="34"/>
  <c r="E48" i="34"/>
  <c r="E44" i="34"/>
  <c r="F86" i="34"/>
  <c r="F74" i="34"/>
  <c r="E60" i="34"/>
  <c r="E66" i="34" s="1"/>
  <c r="E47" i="34"/>
  <c r="E43" i="34"/>
  <c r="F37" i="34"/>
  <c r="E126" i="34"/>
  <c r="F85" i="34"/>
  <c r="F73" i="34"/>
  <c r="E46" i="34"/>
  <c r="E42" i="34"/>
  <c r="F36" i="34"/>
  <c r="F72" i="34"/>
  <c r="E77" i="34"/>
  <c r="F71" i="34"/>
  <c r="E90" i="34"/>
  <c r="F90" i="34" s="1"/>
  <c r="F91" i="33"/>
  <c r="F88" i="33"/>
  <c r="F84" i="33"/>
  <c r="F76" i="33"/>
  <c r="E49" i="33"/>
  <c r="E45" i="33"/>
  <c r="F86" i="33"/>
  <c r="E54" i="33"/>
  <c r="E60" i="33" s="1"/>
  <c r="E66" i="33" s="1"/>
  <c r="F37" i="33"/>
  <c r="E46" i="33"/>
  <c r="E42" i="33"/>
  <c r="E121" i="33"/>
  <c r="F87" i="33"/>
  <c r="F83" i="33"/>
  <c r="F75" i="33"/>
  <c r="E48" i="33"/>
  <c r="E44" i="33"/>
  <c r="F74" i="33"/>
  <c r="E47" i="33"/>
  <c r="E43" i="33"/>
  <c r="E126" i="33"/>
  <c r="F85" i="33"/>
  <c r="F73" i="33"/>
  <c r="F36" i="33"/>
  <c r="F38" i="33" s="1"/>
  <c r="E64" i="33" s="1"/>
  <c r="F71" i="33"/>
  <c r="E72" i="33"/>
  <c r="F72" i="33" s="1"/>
  <c r="E90" i="33"/>
  <c r="F90" i="33" s="1"/>
  <c r="F91" i="30"/>
  <c r="F88" i="30"/>
  <c r="F84" i="30"/>
  <c r="F76" i="30"/>
  <c r="E49" i="30"/>
  <c r="E45" i="30"/>
  <c r="F74" i="30"/>
  <c r="E47" i="30"/>
  <c r="F37" i="30"/>
  <c r="F85" i="30"/>
  <c r="F73" i="30"/>
  <c r="E46" i="30"/>
  <c r="F36" i="30"/>
  <c r="F38" i="30" s="1"/>
  <c r="E64" i="30" s="1"/>
  <c r="E121" i="30"/>
  <c r="F87" i="30"/>
  <c r="F83" i="30"/>
  <c r="F75" i="30"/>
  <c r="E48" i="30"/>
  <c r="E44" i="30"/>
  <c r="F86" i="30"/>
  <c r="E54" i="30"/>
  <c r="E60" i="30" s="1"/>
  <c r="E66" i="30" s="1"/>
  <c r="E43" i="30"/>
  <c r="E126" i="30"/>
  <c r="E42" i="30"/>
  <c r="E77" i="30"/>
  <c r="F71" i="30"/>
  <c r="E72" i="30"/>
  <c r="F72" i="30" s="1"/>
  <c r="E90" i="30"/>
  <c r="F90" i="30" s="1"/>
  <c r="E112" i="23"/>
  <c r="E130" i="23" s="1"/>
  <c r="E38" i="23"/>
  <c r="E89" i="23"/>
  <c r="E71" i="23"/>
  <c r="E72" i="23" s="1"/>
  <c r="E55" i="23"/>
  <c r="Q19" i="16" l="1"/>
  <c r="Q21" i="16" s="1"/>
  <c r="Q22" i="16" s="1"/>
  <c r="P19" i="16"/>
  <c r="F77" i="43"/>
  <c r="E128" i="43" s="1"/>
  <c r="F38" i="43"/>
  <c r="E64" i="43" s="1"/>
  <c r="F89" i="43"/>
  <c r="F92" i="43" s="1"/>
  <c r="E104" i="43" s="1"/>
  <c r="E129" i="43" s="1"/>
  <c r="E50" i="43"/>
  <c r="E65" i="43" s="1"/>
  <c r="F38" i="42"/>
  <c r="E64" i="42" s="1"/>
  <c r="E50" i="42"/>
  <c r="E65" i="42" s="1"/>
  <c r="F77" i="41"/>
  <c r="E128" i="41" s="1"/>
  <c r="F38" i="41"/>
  <c r="E64" i="41" s="1"/>
  <c r="F89" i="41"/>
  <c r="F92" i="41" s="1"/>
  <c r="E102" i="41" s="1"/>
  <c r="E104" i="41" s="1"/>
  <c r="E129" i="41" s="1"/>
  <c r="E50" i="41"/>
  <c r="E65" i="41" s="1"/>
  <c r="E50" i="40"/>
  <c r="E65" i="40" s="1"/>
  <c r="F89" i="40"/>
  <c r="F92" i="40" s="1"/>
  <c r="E102" i="40" s="1"/>
  <c r="E104" i="40" s="1"/>
  <c r="E129" i="40" s="1"/>
  <c r="F77" i="40"/>
  <c r="E128" i="40" s="1"/>
  <c r="E92" i="40"/>
  <c r="F38" i="40"/>
  <c r="E64" i="40" s="1"/>
  <c r="E67" i="40" s="1"/>
  <c r="F38" i="35"/>
  <c r="E64" i="35" s="1"/>
  <c r="F89" i="35"/>
  <c r="F92" i="35" s="1"/>
  <c r="E102" i="35" s="1"/>
  <c r="E104" i="35" s="1"/>
  <c r="E129" i="35" s="1"/>
  <c r="E67" i="35"/>
  <c r="F77" i="35"/>
  <c r="E128" i="35" s="1"/>
  <c r="E50" i="35"/>
  <c r="E65" i="35" s="1"/>
  <c r="E92" i="35"/>
  <c r="F77" i="34"/>
  <c r="E128" i="34" s="1"/>
  <c r="F38" i="34"/>
  <c r="E64" i="34" s="1"/>
  <c r="E50" i="34"/>
  <c r="E65" i="34" s="1"/>
  <c r="F89" i="34"/>
  <c r="F92" i="34" s="1"/>
  <c r="E102" i="34" s="1"/>
  <c r="E104" i="34" s="1"/>
  <c r="E129" i="34" s="1"/>
  <c r="E92" i="34"/>
  <c r="E50" i="33"/>
  <c r="E65" i="33" s="1"/>
  <c r="F89" i="33"/>
  <c r="F77" i="33"/>
  <c r="E128" i="33" s="1"/>
  <c r="F92" i="33"/>
  <c r="E102" i="33" s="1"/>
  <c r="E104" i="33" s="1"/>
  <c r="E129" i="33" s="1"/>
  <c r="E67" i="33"/>
  <c r="E77" i="33"/>
  <c r="E92" i="33"/>
  <c r="E50" i="30"/>
  <c r="E65" i="30" s="1"/>
  <c r="F77" i="30"/>
  <c r="E128" i="30" s="1"/>
  <c r="F89" i="30"/>
  <c r="F92" i="30" s="1"/>
  <c r="E102" i="30" s="1"/>
  <c r="E104" i="30" s="1"/>
  <c r="E129" i="30" s="1"/>
  <c r="E67" i="30"/>
  <c r="E92" i="30"/>
  <c r="E77" i="23"/>
  <c r="E67" i="43" l="1"/>
  <c r="E127" i="43"/>
  <c r="E131" i="43" s="1"/>
  <c r="E116" i="43"/>
  <c r="E67" i="42"/>
  <c r="E67" i="41"/>
  <c r="E127" i="41" s="1"/>
  <c r="E131" i="41" s="1"/>
  <c r="E127" i="40"/>
  <c r="E131" i="40" s="1"/>
  <c r="E116" i="40"/>
  <c r="E127" i="35"/>
  <c r="E131" i="35" s="1"/>
  <c r="E116" i="35"/>
  <c r="E117" i="35" s="1"/>
  <c r="E119" i="35" s="1"/>
  <c r="E67" i="34"/>
  <c r="E127" i="33"/>
  <c r="E131" i="33" s="1"/>
  <c r="E116" i="33"/>
  <c r="E127" i="30"/>
  <c r="E131" i="30" s="1"/>
  <c r="E116" i="30"/>
  <c r="E117" i="30" s="1"/>
  <c r="E117" i="43" l="1"/>
  <c r="E120" i="43" s="1"/>
  <c r="E127" i="42"/>
  <c r="E131" i="42" s="1"/>
  <c r="E116" i="42"/>
  <c r="E117" i="42" s="1"/>
  <c r="E116" i="41"/>
  <c r="E117" i="41" s="1"/>
  <c r="E117" i="40"/>
  <c r="E120" i="40" s="1"/>
  <c r="E120" i="35"/>
  <c r="E122" i="35" s="1"/>
  <c r="E132" i="35" s="1"/>
  <c r="E133" i="35" s="1"/>
  <c r="E127" i="34"/>
  <c r="E131" i="34" s="1"/>
  <c r="E116" i="34"/>
  <c r="E117" i="34" s="1"/>
  <c r="E117" i="33"/>
  <c r="E120" i="33" s="1"/>
  <c r="E120" i="30"/>
  <c r="E119" i="30"/>
  <c r="E122" i="30" s="1"/>
  <c r="E132" i="30" s="1"/>
  <c r="E133" i="30" s="1"/>
  <c r="E119" i="43" l="1"/>
  <c r="E122" i="43"/>
  <c r="E132" i="43" s="1"/>
  <c r="E133" i="43" s="1"/>
  <c r="E120" i="42"/>
  <c r="E122" i="42" s="1"/>
  <c r="E132" i="42" s="1"/>
  <c r="E133" i="42" s="1"/>
  <c r="E119" i="42"/>
  <c r="E120" i="41"/>
  <c r="E119" i="41"/>
  <c r="E122" i="41" s="1"/>
  <c r="E132" i="41" s="1"/>
  <c r="E133" i="41" s="1"/>
  <c r="E119" i="40"/>
  <c r="E122" i="40" s="1"/>
  <c r="E132" i="40" s="1"/>
  <c r="E133" i="40" s="1"/>
  <c r="E120" i="34"/>
  <c r="E119" i="34"/>
  <c r="E122" i="34" s="1"/>
  <c r="E132" i="34" s="1"/>
  <c r="E133" i="34" s="1"/>
  <c r="E119" i="33"/>
  <c r="E122" i="33" s="1"/>
  <c r="E132" i="33" s="1"/>
  <c r="E133" i="33" s="1"/>
  <c r="A135" i="30" l="1"/>
  <c r="A135" i="33" s="1"/>
  <c r="A135" i="34" s="1"/>
  <c r="A135" i="35" s="1"/>
  <c r="A135" i="40" s="1"/>
  <c r="A135" i="41" s="1"/>
  <c r="A135" i="42" s="1"/>
  <c r="A135" i="43" s="1"/>
  <c r="D55" i="23" l="1"/>
  <c r="G116" i="23" l="1"/>
  <c r="C117" i="30"/>
  <c r="C116" i="30"/>
  <c r="D108" i="42"/>
  <c r="D108" i="41"/>
  <c r="D55" i="43"/>
  <c r="D55" i="42"/>
  <c r="D55" i="41"/>
  <c r="D55" i="40"/>
  <c r="D55" i="35"/>
  <c r="D55" i="33"/>
  <c r="D55" i="30"/>
  <c r="C116" i="33" l="1"/>
  <c r="C116" i="34" s="1"/>
  <c r="C116" i="35" s="1"/>
  <c r="C116" i="41" s="1"/>
  <c r="C116" i="43" s="1"/>
  <c r="C117" i="33"/>
  <c r="C117" i="34" s="1"/>
  <c r="C117" i="35" s="1"/>
  <c r="C117" i="40" s="1"/>
  <c r="C117" i="41" s="1"/>
  <c r="C117" i="43" s="1"/>
  <c r="E18" i="16"/>
  <c r="E17" i="16"/>
  <c r="E16" i="16"/>
  <c r="E15" i="16"/>
  <c r="B18" i="16"/>
  <c r="B17" i="16"/>
  <c r="B16" i="16"/>
  <c r="B15" i="16"/>
  <c r="D112" i="42"/>
  <c r="D130" i="42" s="1"/>
  <c r="D112" i="41"/>
  <c r="D130" i="41" s="1"/>
  <c r="D112" i="40"/>
  <c r="D130" i="40" s="1"/>
  <c r="D112" i="43"/>
  <c r="D130" i="43" s="1"/>
  <c r="C89" i="43"/>
  <c r="C75" i="43"/>
  <c r="C77" i="43" s="1"/>
  <c r="C50" i="43"/>
  <c r="C38" i="43"/>
  <c r="D26" i="43"/>
  <c r="D24" i="43"/>
  <c r="C16" i="43"/>
  <c r="C18" i="43" s="1"/>
  <c r="A4" i="43"/>
  <c r="C122" i="42"/>
  <c r="C89" i="42"/>
  <c r="C50" i="42"/>
  <c r="C75" i="42" s="1"/>
  <c r="C77" i="42" s="1"/>
  <c r="C38" i="42"/>
  <c r="D26" i="42"/>
  <c r="D24" i="42"/>
  <c r="D54" i="42" s="1"/>
  <c r="C16" i="42"/>
  <c r="C18" i="42" s="1"/>
  <c r="A4" i="42"/>
  <c r="C89" i="41"/>
  <c r="C50" i="41"/>
  <c r="C75" i="41" s="1"/>
  <c r="C77" i="41" s="1"/>
  <c r="C38" i="41"/>
  <c r="D26" i="41"/>
  <c r="D24" i="41"/>
  <c r="C16" i="41"/>
  <c r="C18" i="41" s="1"/>
  <c r="A4" i="41"/>
  <c r="C89" i="40"/>
  <c r="C75" i="40"/>
  <c r="C77" i="40" s="1"/>
  <c r="C50" i="40"/>
  <c r="C38" i="40"/>
  <c r="D26" i="40"/>
  <c r="D24" i="40"/>
  <c r="C16" i="40"/>
  <c r="C18" i="40" s="1"/>
  <c r="C7" i="40"/>
  <c r="A4" i="40"/>
  <c r="E35" i="28"/>
  <c r="E25" i="28"/>
  <c r="E33" i="28"/>
  <c r="E32" i="28"/>
  <c r="E31" i="28"/>
  <c r="E30" i="28"/>
  <c r="E23" i="28"/>
  <c r="C122" i="43" l="1"/>
  <c r="D54" i="43"/>
  <c r="D60" i="43" s="1"/>
  <c r="D66" i="43" s="1"/>
  <c r="D54" i="41"/>
  <c r="D60" i="41" s="1"/>
  <c r="D66" i="41" s="1"/>
  <c r="D54" i="40"/>
  <c r="D60" i="40" s="1"/>
  <c r="D66" i="40" s="1"/>
  <c r="C122" i="40"/>
  <c r="C122" i="41"/>
  <c r="D25" i="41"/>
  <c r="D25" i="40"/>
  <c r="D25" i="43"/>
  <c r="D31" i="43" s="1"/>
  <c r="D60" i="42"/>
  <c r="D66" i="42" s="1"/>
  <c r="D25" i="42"/>
  <c r="D31" i="42" s="1"/>
  <c r="D31" i="41"/>
  <c r="D31" i="40"/>
  <c r="E34" i="28"/>
  <c r="D126" i="43" l="1"/>
  <c r="D85" i="43"/>
  <c r="D74" i="43"/>
  <c r="D36" i="43"/>
  <c r="D97" i="43"/>
  <c r="D98" i="43" s="1"/>
  <c r="D103" i="43" s="1"/>
  <c r="D87" i="43"/>
  <c r="D75" i="43"/>
  <c r="D72" i="43"/>
  <c r="D121" i="43"/>
  <c r="D88" i="43"/>
  <c r="D84" i="43"/>
  <c r="D76" i="43"/>
  <c r="D73" i="43"/>
  <c r="D83" i="43"/>
  <c r="D86" i="43"/>
  <c r="D71" i="43"/>
  <c r="D37" i="43"/>
  <c r="D126" i="42"/>
  <c r="D85" i="42"/>
  <c r="D74" i="42"/>
  <c r="D36" i="42"/>
  <c r="D88" i="42"/>
  <c r="D84" i="42"/>
  <c r="D76" i="42"/>
  <c r="D73" i="42"/>
  <c r="D97" i="42"/>
  <c r="D98" i="42" s="1"/>
  <c r="D103" i="42" s="1"/>
  <c r="D87" i="42"/>
  <c r="D83" i="42"/>
  <c r="D75" i="42"/>
  <c r="D72" i="42"/>
  <c r="D121" i="42"/>
  <c r="D86" i="42"/>
  <c r="D71" i="42"/>
  <c r="D37" i="42"/>
  <c r="D126" i="41"/>
  <c r="D85" i="41"/>
  <c r="D74" i="41"/>
  <c r="D36" i="41"/>
  <c r="D88" i="41"/>
  <c r="D84" i="41"/>
  <c r="D76" i="41"/>
  <c r="D73" i="41"/>
  <c r="D86" i="41"/>
  <c r="D97" i="41"/>
  <c r="D98" i="41" s="1"/>
  <c r="D103" i="41" s="1"/>
  <c r="D87" i="41"/>
  <c r="D83" i="41"/>
  <c r="D75" i="41"/>
  <c r="D72" i="41"/>
  <c r="D121" i="41"/>
  <c r="D71" i="41"/>
  <c r="D37" i="41"/>
  <c r="D126" i="40"/>
  <c r="D85" i="40"/>
  <c r="D74" i="40"/>
  <c r="D36" i="40"/>
  <c r="D121" i="40"/>
  <c r="D86" i="40"/>
  <c r="D71" i="40"/>
  <c r="D37" i="40"/>
  <c r="D88" i="40"/>
  <c r="D84" i="40"/>
  <c r="D76" i="40"/>
  <c r="D73" i="40"/>
  <c r="D97" i="40"/>
  <c r="D98" i="40" s="1"/>
  <c r="D103" i="40" s="1"/>
  <c r="D87" i="40"/>
  <c r="D83" i="40"/>
  <c r="D75" i="40"/>
  <c r="D72" i="40"/>
  <c r="C36" i="29"/>
  <c r="C33" i="29"/>
  <c r="D38" i="40" l="1"/>
  <c r="D44" i="40" s="1"/>
  <c r="D38" i="42"/>
  <c r="D49" i="42" s="1"/>
  <c r="D38" i="43"/>
  <c r="D44" i="43" s="1"/>
  <c r="D89" i="43"/>
  <c r="D102" i="43" s="1"/>
  <c r="D104" i="43" s="1"/>
  <c r="D129" i="43" s="1"/>
  <c r="D77" i="43"/>
  <c r="D128" i="43" s="1"/>
  <c r="D49" i="43"/>
  <c r="D46" i="43"/>
  <c r="D77" i="42"/>
  <c r="D128" i="42" s="1"/>
  <c r="D44" i="42"/>
  <c r="D89" i="42"/>
  <c r="D102" i="42" s="1"/>
  <c r="D104" i="42" s="1"/>
  <c r="D129" i="42" s="1"/>
  <c r="D45" i="42"/>
  <c r="D46" i="42"/>
  <c r="D43" i="42"/>
  <c r="D38" i="41"/>
  <c r="D77" i="41"/>
  <c r="D128" i="41" s="1"/>
  <c r="D89" i="41"/>
  <c r="D102" i="41" s="1"/>
  <c r="D104" i="41" s="1"/>
  <c r="D129" i="41" s="1"/>
  <c r="D42" i="40"/>
  <c r="D77" i="40"/>
  <c r="D128" i="40" s="1"/>
  <c r="D89" i="40"/>
  <c r="D102" i="40" s="1"/>
  <c r="D104" i="40" s="1"/>
  <c r="D129" i="40" s="1"/>
  <c r="D45" i="40"/>
  <c r="D43" i="40"/>
  <c r="C122" i="35"/>
  <c r="C89" i="35"/>
  <c r="C50" i="35"/>
  <c r="C75" i="35" s="1"/>
  <c r="C77" i="35" s="1"/>
  <c r="C38" i="35"/>
  <c r="D26" i="35"/>
  <c r="D24" i="35"/>
  <c r="C16" i="35"/>
  <c r="C18" i="35" s="1"/>
  <c r="A4" i="35"/>
  <c r="C122" i="34"/>
  <c r="C89" i="34"/>
  <c r="C50" i="34"/>
  <c r="C38" i="34"/>
  <c r="D26" i="34"/>
  <c r="D24" i="34"/>
  <c r="D60" i="34" s="1"/>
  <c r="D66" i="34" s="1"/>
  <c r="C16" i="34"/>
  <c r="C18" i="34" s="1"/>
  <c r="A4" i="34"/>
  <c r="C122" i="33"/>
  <c r="C89" i="33"/>
  <c r="C50" i="33"/>
  <c r="C38" i="33"/>
  <c r="D26" i="33"/>
  <c r="D24" i="33"/>
  <c r="C16" i="33"/>
  <c r="C18" i="33" s="1"/>
  <c r="A4" i="33"/>
  <c r="D42" i="43" l="1"/>
  <c r="D48" i="42"/>
  <c r="D42" i="42"/>
  <c r="D25" i="35"/>
  <c r="D31" i="35" s="1"/>
  <c r="D54" i="35"/>
  <c r="C75" i="34"/>
  <c r="C77" i="34" s="1"/>
  <c r="C75" i="33"/>
  <c r="C77" i="33" s="1"/>
  <c r="D25" i="33"/>
  <c r="D54" i="33"/>
  <c r="D60" i="33" s="1"/>
  <c r="D66" i="33" s="1"/>
  <c r="D46" i="40"/>
  <c r="D45" i="43"/>
  <c r="D64" i="40"/>
  <c r="D49" i="40"/>
  <c r="D48" i="40"/>
  <c r="D47" i="40"/>
  <c r="D25" i="34"/>
  <c r="D64" i="42"/>
  <c r="D47" i="42"/>
  <c r="D64" i="43"/>
  <c r="D47" i="43"/>
  <c r="D48" i="43"/>
  <c r="D43" i="43"/>
  <c r="D50" i="43" s="1"/>
  <c r="D65" i="43" s="1"/>
  <c r="D67" i="43" s="1"/>
  <c r="D64" i="41"/>
  <c r="D46" i="41"/>
  <c r="D49" i="41"/>
  <c r="D47" i="41"/>
  <c r="D44" i="41"/>
  <c r="D48" i="41"/>
  <c r="D42" i="41"/>
  <c r="D45" i="41"/>
  <c r="D43" i="41"/>
  <c r="D60" i="35"/>
  <c r="D66" i="35" s="1"/>
  <c r="A4" i="30"/>
  <c r="D50" i="42" l="1"/>
  <c r="D65" i="42" s="1"/>
  <c r="D67" i="42" s="1"/>
  <c r="D31" i="33"/>
  <c r="D50" i="40"/>
  <c r="D65" i="40" s="1"/>
  <c r="D67" i="40" s="1"/>
  <c r="D116" i="40" s="1"/>
  <c r="D31" i="34"/>
  <c r="D88" i="34" s="1"/>
  <c r="D116" i="43"/>
  <c r="D127" i="43"/>
  <c r="D131" i="43" s="1"/>
  <c r="D127" i="42"/>
  <c r="D131" i="42" s="1"/>
  <c r="D116" i="42"/>
  <c r="D50" i="41"/>
  <c r="D65" i="41" s="1"/>
  <c r="D67" i="41" s="1"/>
  <c r="D126" i="35"/>
  <c r="D85" i="35"/>
  <c r="D74" i="35"/>
  <c r="D36" i="35"/>
  <c r="D88" i="35"/>
  <c r="D84" i="35"/>
  <c r="D76" i="35"/>
  <c r="D73" i="35"/>
  <c r="D121" i="35"/>
  <c r="D86" i="35"/>
  <c r="D71" i="35"/>
  <c r="D37" i="35"/>
  <c r="D97" i="35"/>
  <c r="D98" i="35" s="1"/>
  <c r="D103" i="35" s="1"/>
  <c r="D87" i="35"/>
  <c r="D83" i="35"/>
  <c r="D75" i="35"/>
  <c r="D72" i="35"/>
  <c r="D126" i="33"/>
  <c r="D74" i="33"/>
  <c r="D36" i="33"/>
  <c r="D88" i="33"/>
  <c r="D76" i="33"/>
  <c r="D73" i="33"/>
  <c r="D121" i="33"/>
  <c r="D97" i="33"/>
  <c r="D98" i="33" s="1"/>
  <c r="D103" i="33" s="1"/>
  <c r="D87" i="33"/>
  <c r="D83" i="33"/>
  <c r="D75" i="33"/>
  <c r="D72" i="33"/>
  <c r="D86" i="33"/>
  <c r="D71" i="33"/>
  <c r="D37" i="33"/>
  <c r="C48" i="29"/>
  <c r="D75" i="34" l="1"/>
  <c r="D84" i="33"/>
  <c r="D85" i="33"/>
  <c r="D127" i="40"/>
  <c r="D131" i="40" s="1"/>
  <c r="D71" i="34"/>
  <c r="D73" i="34"/>
  <c r="D97" i="34"/>
  <c r="D98" i="34" s="1"/>
  <c r="D103" i="34" s="1"/>
  <c r="D72" i="34"/>
  <c r="D77" i="34" s="1"/>
  <c r="D128" i="34" s="1"/>
  <c r="D36" i="34"/>
  <c r="D74" i="34"/>
  <c r="D83" i="34"/>
  <c r="D121" i="34"/>
  <c r="D89" i="35"/>
  <c r="D102" i="35" s="1"/>
  <c r="D104" i="35" s="1"/>
  <c r="D129" i="35" s="1"/>
  <c r="D76" i="34"/>
  <c r="D85" i="34"/>
  <c r="D37" i="34"/>
  <c r="D38" i="34" s="1"/>
  <c r="D87" i="34"/>
  <c r="D86" i="34"/>
  <c r="D84" i="34"/>
  <c r="D126" i="34"/>
  <c r="D117" i="43"/>
  <c r="D119" i="43" s="1"/>
  <c r="D117" i="42"/>
  <c r="D120" i="42" s="1"/>
  <c r="D127" i="41"/>
  <c r="D131" i="41" s="1"/>
  <c r="D116" i="41"/>
  <c r="D117" i="40"/>
  <c r="D119" i="40" s="1"/>
  <c r="D38" i="33"/>
  <c r="D46" i="33" s="1"/>
  <c r="D38" i="35"/>
  <c r="D77" i="35"/>
  <c r="D128" i="35" s="1"/>
  <c r="D89" i="34"/>
  <c r="D102" i="34" s="1"/>
  <c r="D104" i="34" s="1"/>
  <c r="D129" i="34" s="1"/>
  <c r="D77" i="33"/>
  <c r="D128" i="33" s="1"/>
  <c r="C122" i="30"/>
  <c r="C89" i="30"/>
  <c r="C50" i="30"/>
  <c r="C38" i="30"/>
  <c r="D26" i="30"/>
  <c r="D24" i="30"/>
  <c r="D60" i="30" s="1"/>
  <c r="D66" i="30" s="1"/>
  <c r="C16" i="30"/>
  <c r="C18" i="30" s="1"/>
  <c r="D89" i="33" l="1"/>
  <c r="D102" i="33" s="1"/>
  <c r="D104" i="33" s="1"/>
  <c r="D129" i="33" s="1"/>
  <c r="D49" i="33"/>
  <c r="C75" i="30"/>
  <c r="C77" i="30" s="1"/>
  <c r="D42" i="33"/>
  <c r="D45" i="33"/>
  <c r="D120" i="43"/>
  <c r="D122" i="43" s="1"/>
  <c r="D132" i="43" s="1"/>
  <c r="D133" i="43" s="1"/>
  <c r="D18" i="16" s="1"/>
  <c r="G18" i="16" s="1"/>
  <c r="H18" i="16" s="1"/>
  <c r="D119" i="42"/>
  <c r="D122" i="42" s="1"/>
  <c r="D132" i="42" s="1"/>
  <c r="D133" i="42" s="1"/>
  <c r="D17" i="16" s="1"/>
  <c r="G17" i="16" s="1"/>
  <c r="H17" i="16" s="1"/>
  <c r="D117" i="41"/>
  <c r="D119" i="41" s="1"/>
  <c r="D120" i="40"/>
  <c r="D122" i="40" s="1"/>
  <c r="D132" i="40" s="1"/>
  <c r="D133" i="40" s="1"/>
  <c r="D15" i="16" s="1"/>
  <c r="G15" i="16" s="1"/>
  <c r="H15" i="16" s="1"/>
  <c r="D64" i="33"/>
  <c r="D48" i="33"/>
  <c r="D47" i="33"/>
  <c r="D44" i="33"/>
  <c r="D43" i="33"/>
  <c r="D64" i="35"/>
  <c r="D46" i="35"/>
  <c r="D49" i="35"/>
  <c r="D43" i="35"/>
  <c r="D42" i="35"/>
  <c r="D45" i="35"/>
  <c r="D48" i="35"/>
  <c r="D44" i="35"/>
  <c r="D47" i="35"/>
  <c r="D64" i="34"/>
  <c r="D42" i="34"/>
  <c r="D44" i="34"/>
  <c r="D49" i="34"/>
  <c r="D47" i="34"/>
  <c r="D45" i="34"/>
  <c r="D46" i="34"/>
  <c r="D48" i="34"/>
  <c r="D43" i="34"/>
  <c r="D25" i="30"/>
  <c r="C89" i="23"/>
  <c r="C92" i="23" s="1"/>
  <c r="D120" i="41" l="1"/>
  <c r="D122" i="41" s="1"/>
  <c r="D132" i="41" s="1"/>
  <c r="D133" i="41" s="1"/>
  <c r="D16" i="16" s="1"/>
  <c r="G16" i="16" s="1"/>
  <c r="H16" i="16" s="1"/>
  <c r="D50" i="33"/>
  <c r="D65" i="33" s="1"/>
  <c r="D67" i="33" s="1"/>
  <c r="D127" i="33" s="1"/>
  <c r="D50" i="35"/>
  <c r="D65" i="35" s="1"/>
  <c r="D67" i="35" s="1"/>
  <c r="D50" i="34"/>
  <c r="D65" i="34" s="1"/>
  <c r="D67" i="34" s="1"/>
  <c r="D31" i="30"/>
  <c r="D26" i="23"/>
  <c r="E26" i="23" s="1"/>
  <c r="D73" i="30" l="1"/>
  <c r="D121" i="30"/>
  <c r="D127" i="35"/>
  <c r="D127" i="34"/>
  <c r="D74" i="30"/>
  <c r="D71" i="30"/>
  <c r="D83" i="30"/>
  <c r="D76" i="30"/>
  <c r="D85" i="30"/>
  <c r="D86" i="30"/>
  <c r="D87" i="30"/>
  <c r="D84" i="30"/>
  <c r="D126" i="30"/>
  <c r="D72" i="30"/>
  <c r="D97" i="30"/>
  <c r="D98" i="30" s="1"/>
  <c r="D103" i="30" s="1"/>
  <c r="D88" i="30"/>
  <c r="D36" i="30"/>
  <c r="D37" i="30"/>
  <c r="D75" i="30"/>
  <c r="E14" i="16"/>
  <c r="B13" i="16"/>
  <c r="B12" i="16"/>
  <c r="B11" i="16"/>
  <c r="B10" i="16"/>
  <c r="B14" i="16"/>
  <c r="D89" i="30" l="1"/>
  <c r="D102" i="30" s="1"/>
  <c r="D104" i="30" s="1"/>
  <c r="D129" i="30" s="1"/>
  <c r="D77" i="30"/>
  <c r="D128" i="30" s="1"/>
  <c r="D38" i="30"/>
  <c r="C27" i="29"/>
  <c r="C35" i="29" s="1"/>
  <c r="C37" i="29" s="1"/>
  <c r="C7" i="29"/>
  <c r="D64" i="30" l="1"/>
  <c r="D43" i="30"/>
  <c r="D49" i="30"/>
  <c r="D46" i="30"/>
  <c r="D48" i="30"/>
  <c r="D44" i="30"/>
  <c r="D42" i="30"/>
  <c r="D45" i="30"/>
  <c r="D47" i="30"/>
  <c r="D50" i="30" l="1"/>
  <c r="D65" i="30" s="1"/>
  <c r="D67" i="30" s="1"/>
  <c r="E13" i="16"/>
  <c r="E12" i="16"/>
  <c r="E11" i="16"/>
  <c r="F10" i="16"/>
  <c r="E10" i="16"/>
  <c r="A11" i="16"/>
  <c r="A12" i="16" s="1"/>
  <c r="A13" i="16" s="1"/>
  <c r="A14" i="16" s="1"/>
  <c r="E19" i="16" l="1"/>
  <c r="D127" i="30"/>
  <c r="E21" i="28" l="1"/>
  <c r="E9" i="28" l="1"/>
  <c r="E10" i="28"/>
  <c r="E22" i="28" l="1"/>
  <c r="E20" i="28"/>
  <c r="E19" i="28"/>
  <c r="E18" i="28"/>
  <c r="E17" i="28"/>
  <c r="E8" i="28"/>
  <c r="E7" i="28"/>
  <c r="E6" i="28"/>
  <c r="C16" i="23"/>
  <c r="C18" i="23" s="1"/>
  <c r="E24" i="28" l="1"/>
  <c r="E11" i="28"/>
  <c r="E12" i="28" s="1"/>
  <c r="D112" i="34" l="1"/>
  <c r="D112" i="35"/>
  <c r="D112" i="33"/>
  <c r="D112" i="30"/>
  <c r="C38" i="23"/>
  <c r="D130" i="35" l="1"/>
  <c r="D131" i="35" s="1"/>
  <c r="D116" i="35"/>
  <c r="D117" i="35" s="1"/>
  <c r="D130" i="34"/>
  <c r="D131" i="34" s="1"/>
  <c r="D116" i="34"/>
  <c r="D117" i="34" s="1"/>
  <c r="D120" i="34" s="1"/>
  <c r="D130" i="33"/>
  <c r="D131" i="33" s="1"/>
  <c r="D116" i="33"/>
  <c r="D117" i="33" s="1"/>
  <c r="D119" i="33" s="1"/>
  <c r="D130" i="30"/>
  <c r="D131" i="30" s="1"/>
  <c r="D116" i="30"/>
  <c r="D117" i="30" s="1"/>
  <c r="C50" i="23"/>
  <c r="E90" i="23" l="1"/>
  <c r="E91" i="23"/>
  <c r="D119" i="34"/>
  <c r="D122" i="34" s="1"/>
  <c r="D132" i="34" s="1"/>
  <c r="D133" i="34" s="1"/>
  <c r="D120" i="35"/>
  <c r="D119" i="35"/>
  <c r="D120" i="33"/>
  <c r="D122" i="33" s="1"/>
  <c r="D132" i="33" s="1"/>
  <c r="D133" i="33" s="1"/>
  <c r="D120" i="30"/>
  <c r="D119" i="30"/>
  <c r="A1" i="28"/>
  <c r="E92" i="23" l="1"/>
  <c r="D122" i="35"/>
  <c r="D132" i="35" s="1"/>
  <c r="D133" i="35" s="1"/>
  <c r="D122" i="30"/>
  <c r="D132" i="30" s="1"/>
  <c r="D133" i="30" s="1"/>
  <c r="D11" i="16" s="1"/>
  <c r="G11" i="16" s="1"/>
  <c r="H11" i="16" s="1"/>
  <c r="D13" i="16"/>
  <c r="G13" i="16" s="1"/>
  <c r="H13" i="16" s="1"/>
  <c r="D12" i="16" l="1"/>
  <c r="G12" i="16" s="1"/>
  <c r="H12" i="16" s="1"/>
  <c r="D14" i="16"/>
  <c r="G14" i="16" s="1"/>
  <c r="H14" i="16" s="1"/>
  <c r="C122" i="23"/>
  <c r="C75" i="23" l="1"/>
  <c r="C77" i="23" s="1"/>
  <c r="D24" i="23" l="1"/>
  <c r="D60" i="23" l="1"/>
  <c r="D66" i="23" s="1"/>
  <c r="D25" i="23"/>
  <c r="E25" i="23" s="1"/>
  <c r="E31" i="23" s="1"/>
  <c r="E126" i="23" l="1"/>
  <c r="F36" i="23"/>
  <c r="E121" i="23"/>
  <c r="F37" i="23"/>
  <c r="F91" i="23"/>
  <c r="F90" i="23"/>
  <c r="E43" i="23"/>
  <c r="E47" i="23"/>
  <c r="E44" i="23"/>
  <c r="E48" i="23"/>
  <c r="E45" i="23"/>
  <c r="E49" i="23"/>
  <c r="E46" i="23"/>
  <c r="E42" i="23"/>
  <c r="F84" i="23"/>
  <c r="F88" i="23"/>
  <c r="F73" i="23"/>
  <c r="F85" i="23"/>
  <c r="F83" i="23"/>
  <c r="F74" i="23"/>
  <c r="F86" i="23"/>
  <c r="F75" i="23"/>
  <c r="E54" i="23"/>
  <c r="E60" i="23" s="1"/>
  <c r="E66" i="23" s="1"/>
  <c r="F87" i="23"/>
  <c r="F72" i="23"/>
  <c r="F76" i="23"/>
  <c r="F71" i="23"/>
  <c r="D31" i="23"/>
  <c r="F38" i="23" l="1"/>
  <c r="E64" i="23" s="1"/>
  <c r="D121" i="23"/>
  <c r="E97" i="23"/>
  <c r="E98" i="23" s="1"/>
  <c r="E103" i="23" s="1"/>
  <c r="F89" i="23"/>
  <c r="F92" i="23" s="1"/>
  <c r="E102" i="23" s="1"/>
  <c r="F77" i="23"/>
  <c r="E128" i="23" s="1"/>
  <c r="E50" i="23"/>
  <c r="E65" i="23" s="1"/>
  <c r="D36" i="23"/>
  <c r="D37" i="23"/>
  <c r="D71" i="23"/>
  <c r="D84" i="23"/>
  <c r="D88" i="23"/>
  <c r="D85" i="23"/>
  <c r="D83" i="23"/>
  <c r="D86" i="23"/>
  <c r="D87" i="23"/>
  <c r="D126" i="23"/>
  <c r="D73" i="23"/>
  <c r="D97" i="23"/>
  <c r="D98" i="23" s="1"/>
  <c r="D103" i="23" s="1"/>
  <c r="D72" i="23"/>
  <c r="D76" i="23"/>
  <c r="D74" i="23"/>
  <c r="D75" i="23"/>
  <c r="E67" i="23" l="1"/>
  <c r="E104" i="23"/>
  <c r="E129" i="23" s="1"/>
  <c r="E127" i="23"/>
  <c r="E131" i="23" s="1"/>
  <c r="D89" i="23"/>
  <c r="D92" i="23" s="1"/>
  <c r="D38" i="23"/>
  <c r="D77" i="23"/>
  <c r="D128" i="23" s="1"/>
  <c r="E116" i="23" l="1"/>
  <c r="E117" i="23" s="1"/>
  <c r="E119" i="23" s="1"/>
  <c r="D46" i="23"/>
  <c r="D43" i="23"/>
  <c r="D47" i="23"/>
  <c r="D49" i="23"/>
  <c r="D42" i="23"/>
  <c r="D44" i="23"/>
  <c r="D48" i="23"/>
  <c r="D45" i="23"/>
  <c r="D64" i="23"/>
  <c r="E120" i="23" l="1"/>
  <c r="E122" i="23" s="1"/>
  <c r="E132" i="23" s="1"/>
  <c r="E133" i="23" s="1"/>
  <c r="D112" i="23"/>
  <c r="D130" i="23" s="1"/>
  <c r="D102" i="23" l="1"/>
  <c r="D104" i="23" l="1"/>
  <c r="D129" i="23" l="1"/>
  <c r="D50" i="23" l="1"/>
  <c r="D65" i="23" s="1"/>
  <c r="D67" i="23" s="1"/>
  <c r="D127" i="23" s="1"/>
  <c r="D131" i="23" s="1"/>
  <c r="D116" i="23" l="1"/>
  <c r="D117" i="23" s="1"/>
  <c r="D119" i="23" s="1"/>
  <c r="D120" i="23" l="1"/>
  <c r="D122" i="23" l="1"/>
  <c r="D132" i="23" s="1"/>
  <c r="D133" i="23" s="1"/>
  <c r="D10" i="16" s="1"/>
  <c r="G10" i="16" s="1"/>
  <c r="H10" i="16" s="1"/>
  <c r="G19" i="16" l="1"/>
  <c r="H19" i="16" l="1"/>
  <c r="H21" i="16" l="1"/>
  <c r="H22" i="16" l="1"/>
  <c r="G118" i="23"/>
  <c r="G121" i="23" l="1"/>
  <c r="G120" i="23"/>
</calcChain>
</file>

<file path=xl/sharedStrings.xml><?xml version="1.0" encoding="utf-8"?>
<sst xmlns="http://schemas.openxmlformats.org/spreadsheetml/2006/main" count="2299" uniqueCount="256">
  <si>
    <t>Outros (especificar)</t>
  </si>
  <si>
    <t>%</t>
  </si>
  <si>
    <t>ITEM</t>
  </si>
  <si>
    <t>DISCRIMINAÇÃO</t>
  </si>
  <si>
    <t>Município / Unidade da Federação</t>
  </si>
  <si>
    <t>Quantidade a contratar</t>
  </si>
  <si>
    <t>Número de meses de execução contratual</t>
  </si>
  <si>
    <t>Data de apresentação da proposta (dd/mmm/aaaa)</t>
  </si>
  <si>
    <t>Data base da categoria (dd/mmm/aaaa)</t>
  </si>
  <si>
    <t>Ano do Acordo ou Convenção Coletiva (aaaa/aaaa)</t>
  </si>
  <si>
    <t>A</t>
  </si>
  <si>
    <t>B</t>
  </si>
  <si>
    <t>C</t>
  </si>
  <si>
    <t>D</t>
  </si>
  <si>
    <t>Tipo de serviço</t>
  </si>
  <si>
    <t>Unidade de Medida</t>
  </si>
  <si>
    <t>Identificação do Serviço</t>
  </si>
  <si>
    <t>Categoria profissional (vinculada à execução contratual)</t>
  </si>
  <si>
    <t>Composição da Remuneração</t>
  </si>
  <si>
    <t>Valor (R$)</t>
  </si>
  <si>
    <t>Salário Base</t>
  </si>
  <si>
    <t>Benefícios Mensais e Diários</t>
  </si>
  <si>
    <t>Insumos diversos</t>
  </si>
  <si>
    <t>4.1</t>
  </si>
  <si>
    <t>4.2</t>
  </si>
  <si>
    <t>Custo de Reposição do Profissional Ausente</t>
  </si>
  <si>
    <t>Quadro resumo do custo por empregado - (Valor por empregado)</t>
  </si>
  <si>
    <t>Módulo 1 - Composição da Remuneração</t>
  </si>
  <si>
    <t>Dados complementares para composição dos custos referente à mão de obra</t>
  </si>
  <si>
    <r>
      <t xml:space="preserve">Discriminação dos Serviços </t>
    </r>
    <r>
      <rPr>
        <sz val="8"/>
        <rFont val="Verdana"/>
        <family val="2"/>
      </rPr>
      <t>(dados referentes à contratação)</t>
    </r>
  </si>
  <si>
    <t>2.1</t>
  </si>
  <si>
    <t>2.2</t>
  </si>
  <si>
    <t>2.3</t>
  </si>
  <si>
    <t>Auxílio creche (se previsto em Acordo ou Dissídio Coletivo)</t>
  </si>
  <si>
    <t>Seguro de vida, invalidez e funeral (se previsto em Acordo ou Dissídio Coletivo)</t>
  </si>
  <si>
    <t>Uniformes (inclui todos os itens que compôe o uniforme do empregado)</t>
  </si>
  <si>
    <t>Posto</t>
  </si>
  <si>
    <t>Auxílio saúde - benefício médico ambulatorial</t>
  </si>
  <si>
    <t>Equipamentos (especificar)</t>
  </si>
  <si>
    <t>Materiais (especificar)</t>
  </si>
  <si>
    <t>Adicional noturno (adicional de 20% sobre 1 hora noturna trabalhada por dia)</t>
  </si>
  <si>
    <t>CPF: 980.062.586-00</t>
  </si>
  <si>
    <r>
      <t>CNPJ N.º :</t>
    </r>
    <r>
      <rPr>
        <sz val="9"/>
        <color indexed="10"/>
        <rFont val="Verdana"/>
        <family val="2"/>
      </rPr>
      <t xml:space="preserve"> </t>
    </r>
    <r>
      <rPr>
        <sz val="9"/>
        <rFont val="Verdana"/>
        <family val="2"/>
      </rPr>
      <t>(n.º do CNPJ 09.611.589/0001-39)</t>
    </r>
  </si>
  <si>
    <t xml:space="preserve"> INSTITUTO BRASILEIRO POLITICAS PÚBLICAS - IBRAPP</t>
  </si>
  <si>
    <t>PLANILHA RESUMO DO ORÇAMENTO</t>
  </si>
  <si>
    <t>TOTAL GERAL MENSAL</t>
  </si>
  <si>
    <t>VALOR DA PROPOSTA: Neles já inclusos todos os custos diretos e indiretos tais como: Salários, Encargos Sociais, Tributários, Trabalhistas e Previdenciários, Seguros, Fretes, Vale Alimentação e Vale Transporte, Materiais, Equipamentos, Taxas e Impostos, e Outros.</t>
  </si>
  <si>
    <t>RESUMO</t>
  </si>
  <si>
    <t xml:space="preserve">Rita Aparecida Salgado
CPF: 980.062.586-00 RG Nº 044.279.402.012-1 SSP/MA </t>
  </si>
  <si>
    <t>VALOR GLOBAL</t>
  </si>
  <si>
    <t>Valor mensal total</t>
  </si>
  <si>
    <t>VALOR MENSAL</t>
  </si>
  <si>
    <t xml:space="preserve">Incidência do FGTS s/aviso prévio indenizado </t>
  </si>
  <si>
    <t>COMPOSIÇÃO DE CUSTO DE UNIFORME</t>
  </si>
  <si>
    <t xml:space="preserve">DISCRIMINAÇÃO UNIFORME </t>
  </si>
  <si>
    <t>QUANT. ANUAL</t>
  </si>
  <si>
    <t>VALOR</t>
  </si>
  <si>
    <t>UNITÁRIO</t>
  </si>
  <si>
    <t>TOTAL ANUAL</t>
  </si>
  <si>
    <t>VALOR TOTAL ANUAL</t>
  </si>
  <si>
    <t>MEMÓRIA DE CÁLCULO E LEGISLAÇÃO - ENCARGOS SOCIAIS E TRABALHISTAS</t>
  </si>
  <si>
    <t>Legislação e memória de cálculo</t>
  </si>
  <si>
    <t>Lei 8.112/91 - Art. 22, inciso I</t>
  </si>
  <si>
    <t>SESI ou SESC</t>
  </si>
  <si>
    <t>Decreto-Lei 9.853/46 - Art. 3º</t>
  </si>
  <si>
    <t>Lei 8.036/90 - Art. 30</t>
  </si>
  <si>
    <t>SENAI ou SENAC</t>
  </si>
  <si>
    <t>Decreto-Lei 2.318/86 - Art. 3º</t>
  </si>
  <si>
    <t>INCRA</t>
  </si>
  <si>
    <t>Decreto-Lei 1.146/70 - Art. 1º, inciso I</t>
  </si>
  <si>
    <t>E</t>
  </si>
  <si>
    <t>Salário Educação</t>
  </si>
  <si>
    <t>Decreto-Lei 87.043/82 - Art. 3º, inciso I</t>
  </si>
  <si>
    <t>Lei 9.424/96 - Art. 15</t>
  </si>
  <si>
    <t>Decreto 3.142/99 - Art. 2º</t>
  </si>
  <si>
    <t>Constituição Federal de 1988 - Art. 212 §5º</t>
  </si>
  <si>
    <t>F</t>
  </si>
  <si>
    <t>FGTS</t>
  </si>
  <si>
    <t>Lei 8.036/90 - Art. 15</t>
  </si>
  <si>
    <t>G</t>
  </si>
  <si>
    <t>Seguro acidente do trabalho</t>
  </si>
  <si>
    <t>Lei 8.212/91 - Art. 22, inciso II, alíneas "b" e "c"</t>
  </si>
  <si>
    <t>Decreto 6.042/2007 - Alíquotas SAT em função do FAP</t>
  </si>
  <si>
    <t>Decreto 6.957/2009 - Alíquotas SAT em função do FAP</t>
  </si>
  <si>
    <t>Anexo da Resolução MPS/CNPS nº 1.316/2010 - Fator Acidentário FAP</t>
  </si>
  <si>
    <t>CAMPO PREENCHIDO PELO LICITANTE DE ACORDO COM A LEGISLAÇÃO VIGENTE</t>
  </si>
  <si>
    <t>H</t>
  </si>
  <si>
    <t>SEBRAE</t>
  </si>
  <si>
    <t>Lei 8.029/90 - Art. 8º</t>
  </si>
  <si>
    <t>Total</t>
  </si>
  <si>
    <t>Soma dos campos A a H</t>
  </si>
  <si>
    <t>13º Salário e Adicional de Férias</t>
  </si>
  <si>
    <t>13º Salário</t>
  </si>
  <si>
    <t>Gratificação de Natal, instituída pela Lei nº 4.090, de 13 de julho de 1962.  A provisão mensal pode ser obtida pelo cálculo: (1/12) x 100 = 8,33%.</t>
  </si>
  <si>
    <t>Soma dos campos A, B e C</t>
  </si>
  <si>
    <t>TOTAL</t>
  </si>
  <si>
    <t>Previdência Social - INSS</t>
  </si>
  <si>
    <t>Provisão para Rescisão</t>
  </si>
  <si>
    <t>Aviso prévio indenizado</t>
  </si>
  <si>
    <t>Trata-se de valor devido ao empregado no caso de o empregador rescindir o contrato sem justo motivo e sem lhe conceder aviso prévio, conforme disposto no § 1º do art. 487 da CLT. De acordo com levantamento efetuado em diversos contratos, cerca de 5% do pessoal é demitido pelo empregador, antes do término do contrato de trabalho. Cálculo ((1/12)x 0,05) x 100 =0,42%</t>
  </si>
  <si>
    <t>Incidência do FGTS s/ aviso prévio indenizado</t>
  </si>
  <si>
    <t>Aplicar o percentual do FGTS sobre o Aviso Prévio Indenizado. Cálculo (0,0042 x 0,08) x 100</t>
  </si>
  <si>
    <t>Aviso prévio trabalhado</t>
  </si>
  <si>
    <t>Soma dos campos A a F</t>
  </si>
  <si>
    <t>PLANILHA DE COMPOSIÇÃO DE CUSTOS E FORMAÇÃO DE PREÇOS</t>
  </si>
  <si>
    <t xml:space="preserve">Salário normativo da categoria profissional </t>
  </si>
  <si>
    <t xml:space="preserve">Auxílio Transporte </t>
  </si>
  <si>
    <t>Distrito Federal_DF</t>
  </si>
  <si>
    <t xml:space="preserve">Auxílio alimentação </t>
  </si>
  <si>
    <t xml:space="preserve">13º Salário  </t>
  </si>
  <si>
    <t>Criada pelo 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</si>
  <si>
    <t>O artigo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0,0078 x 100 = 0,03%.</t>
  </si>
  <si>
    <t>Salário Mínimo Vigente</t>
  </si>
  <si>
    <t xml:space="preserve">Adicional de periculosidade </t>
  </si>
  <si>
    <t>Adicional de insalubridade</t>
  </si>
  <si>
    <t>Adicional de Hora noturna reduzida</t>
  </si>
  <si>
    <t>Adicional hora extra no feriado trabalhado</t>
  </si>
  <si>
    <t>Módulo 2 - Encargos e Benefícios Anuais, Mensais e Diários</t>
  </si>
  <si>
    <t>Submódulo 2.1 - 13º (décimo terceiro) Salário, Férias e Adicional de Férias</t>
  </si>
  <si>
    <t>Férias e Adicional de Férias</t>
  </si>
  <si>
    <t>13º (décimo terceiro) Salário, Férias e Adicional de Férias</t>
  </si>
  <si>
    <t>Submódulo 2.2 - Encargos previdenciários (GPS), Fundo de Garantia por Tempo de Serviço (FGTS) e outras contribuições:</t>
  </si>
  <si>
    <t>GPS, FGTS e outras contribuições</t>
  </si>
  <si>
    <t xml:space="preserve">Previdência Social - INSS </t>
  </si>
  <si>
    <t>Seguro Contra os Acidentes de Trabalho - SAT</t>
  </si>
  <si>
    <t xml:space="preserve">Serviço A à Pequena e Média Empresa-SEBRAE </t>
  </si>
  <si>
    <t xml:space="preserve">INCRA </t>
  </si>
  <si>
    <t>Submódulo 2.3 - Benefícios mensais e diários</t>
  </si>
  <si>
    <t>Quadro-resumo do Módulo 2 - Encargos e Benefícios Anuais, Mensais e Diários</t>
  </si>
  <si>
    <t>Encargos e Benefícios Anuais, Mensais e Diários</t>
  </si>
  <si>
    <t xml:space="preserve">SENAI ou SENAC  </t>
  </si>
  <si>
    <t xml:space="preserve">Fundo Garantia Tempo Serviço - FGTS </t>
  </si>
  <si>
    <t xml:space="preserve">SESI ou SESC </t>
  </si>
  <si>
    <t>Módulo 3 - Provisão para Rescição</t>
  </si>
  <si>
    <t xml:space="preserve"> Provisão para Rescisão:</t>
  </si>
  <si>
    <t xml:space="preserve">Multa do FGTS e contribuição social s/aviso prévio indenizado </t>
  </si>
  <si>
    <t>Multa do FGTS e contribuição social  s/aviso prévio trabalhado</t>
  </si>
  <si>
    <t>Módulo 4 - Custo de Reposição do Profissional Ausente</t>
  </si>
  <si>
    <t>Submódulo 4.1- Ausências Legais</t>
  </si>
  <si>
    <t>Ausências Legais</t>
  </si>
  <si>
    <t>Submódulo 4.2- Intrajornada</t>
  </si>
  <si>
    <t>Intervalo para repouso ou alimento</t>
  </si>
  <si>
    <t>Intrajornada</t>
  </si>
  <si>
    <t>Quadro-resumo do Módulo 4 - Custo de Reposição do Profissional Ausente</t>
  </si>
  <si>
    <t>Módulo 5 - Insumos diversos</t>
  </si>
  <si>
    <t>Módulo 6 - Custos indiretos, Lucro e Tributos</t>
  </si>
  <si>
    <t>Custos indiretos, Lucro e Tributos</t>
  </si>
  <si>
    <t xml:space="preserve">Custos Indiretos </t>
  </si>
  <si>
    <t xml:space="preserve">Lucro </t>
  </si>
  <si>
    <t>Tributos</t>
  </si>
  <si>
    <t>C.3. PIS</t>
  </si>
  <si>
    <t xml:space="preserve">C.1. ISSQN ou ISS </t>
  </si>
  <si>
    <t>C.2. COFINS</t>
  </si>
  <si>
    <t>Módulo 3 - Provisão para Rescisão</t>
  </si>
  <si>
    <t>Módulo 4 - Custos de Reposição do Profissional Ausente</t>
  </si>
  <si>
    <t>Módulo 5 - Insumos Diversos</t>
  </si>
  <si>
    <t>Subtotal (A+B+C+D+E)</t>
  </si>
  <si>
    <t>Módulo 6 - Custos indiretos, tributos e lucro</t>
  </si>
  <si>
    <t>Submódulo 2.1 - 13º Salário e adicional de férias</t>
  </si>
  <si>
    <t>Submódulo 2.2 - GPS, FGTS e poutras contribuições:</t>
  </si>
  <si>
    <t>GPS, FGTS e poutras contribuições</t>
  </si>
  <si>
    <t>Multiplicação do total do Submódulo 2.2 pelo item D do Módulo 3.</t>
  </si>
  <si>
    <t>Submódulo 4.1 - Ausências Legais</t>
  </si>
  <si>
    <t>Ausencias Legais</t>
  </si>
  <si>
    <t>Plano Odontológico</t>
  </si>
  <si>
    <t>o custo final do afastamento maternidade é calculado a partir do custo efetivo de afastamento maternidade, do número de meses de licença maternidade, do percentual de mulheres no tipo de serviço e do número de ocorrências de maternidade. {[(1 ÷ 12 x 4) + (1 ÷ 12 x 4) + (1 ÷ 3 x 1 ÷ 12 x 4)] ÷ 12 x 0,0025} x 100 = 0,02%</t>
  </si>
  <si>
    <t>DESCRIÇÃO</t>
  </si>
  <si>
    <t>UNID.</t>
  </si>
  <si>
    <t>VALOR LÍQUIDO</t>
  </si>
  <si>
    <t>QUANTIDADE</t>
  </si>
  <si>
    <t>PROF.</t>
  </si>
  <si>
    <t>MESES</t>
  </si>
  <si>
    <t xml:space="preserve"> TOTAL</t>
  </si>
  <si>
    <t>mês</t>
  </si>
  <si>
    <t xml:space="preserve">Total dos Postos </t>
  </si>
  <si>
    <t>Férias e Adicional de Férias (1/3)</t>
  </si>
  <si>
    <t>Soma dos Campos A a F</t>
  </si>
  <si>
    <t xml:space="preserve">A Constituição Federal, em seu art. 7º, inciso XVII, prevê que as férias sejam pagas com adicional de, pelo menos, 1/3 (um terço) da remuneração do mês.afastamento por 30 dias sem prejuízo da remuneração após cada período de 12 meses de vigência do contrato garantido pela Constituição Federal. </t>
  </si>
  <si>
    <t>Refere-se à indenização de sete dias corridos devida ao empregado no caso de o empregador rescindir o contrato sem justo motivo e conceder aviso prévio, conforme disposto no art. 488 da CLT. Logo a provisão representa: Cálculo: {[(7/ 30) / 12] x 100} = {[0,2333 / 12] x 100} = {0,0194 x 100} = 1,94%</t>
  </si>
  <si>
    <t>Incidência de GPS, FGTS e outras contribuições sobre o Aviso Prévio Trabalhado</t>
  </si>
  <si>
    <t>Substituto na cobertura de Férias</t>
  </si>
  <si>
    <t>Substituto na cobertura de Ausências Legais</t>
  </si>
  <si>
    <t>Substituto na cobertura de Licença-Paternidade</t>
  </si>
  <si>
    <t>Substituto na cobertura de Ausência por acidente de trabalho</t>
  </si>
  <si>
    <t>Substituto na cobertura de Afastamento Maternidade</t>
  </si>
  <si>
    <t>Substituto na cobertura de Outras ausências (especificar)</t>
  </si>
  <si>
    <t>Nota 1: Os itens que contemplam o módulo 4 se referem ao custo dos dias trabalhados pelo repositor/substituto, quando o empregado alocado na prestação de serviço estiver ausente, conforme as previsões estabelecidas na legislação. (Redação dada pela Instrução Normativa nº 7, de 2018)</t>
  </si>
  <si>
    <t>Substituto nas Ausências Legais</t>
  </si>
  <si>
    <t>Substituto na Intrajornada</t>
  </si>
  <si>
    <t>Ausências previstas na legislação vigente que é composta por um conjunto de casos em que o funcionário pode se ausentar sem perda da remuneração. FUNDAMENTAÇÃO LEGAL - CLT (Art. 131 inciso I e Art. 473 inciso I ao IX) Faltas Legais: Ausências ao trabalho asseguradas ao empregado pelos artigos 473 e 83 da CLT (morte de cônjuge, ascendente, descendente; casamento; nascimento de filho; doação de sangue; alistamento eleitoral; serviço militar; comparecer a juízo 1(uma ausência ano)= [(1/30)/12] x 100=0,28%</t>
  </si>
  <si>
    <t>Processo Eletrônico n.ºXX/2020</t>
  </si>
  <si>
    <r>
      <rPr>
        <b/>
        <sz val="10"/>
        <rFont val="Arial"/>
        <family val="2"/>
      </rPr>
      <t>COFINS E PIS</t>
    </r>
    <r>
      <rPr>
        <sz val="10"/>
        <rFont val="Arial"/>
        <family val="2"/>
      </rPr>
      <t xml:space="preserve">
A constituição Federal em seu art. 150, inciso VI, alínea “c”, dispõe sobre a vedação de instituir impostos sobre as instituições sem fins lucrativos, nestes termos:
Art. 150.  Sem prejuízo de outras garantias asseguradas ao contribuinte, é vedado à União, aos Estados, ao Distrito Federal e aos Municípios:
[...]
VI - instituir impostos sobre: 
[...]
c) patrimônio, renda ou serviços dos partidos políticos, inclusive suas fundações, das entidades sindicais dos trabalhadores, das instituições de educação e de assistência social, sem fins lucrativos, atendidos os requisitos da lei;
A licitante é pessoa jurídica de direito privado e foi constituída sob a forma de associação pela união de pessoas que se organizam para fins não econômicos, nos termos do inciso I, do art. 44 c/c art. 53, ambos do Código Civil. Vale dizer a licitante é instituição sem fins lucrativos, conforme se verificará da documentação de habilitação.
A contribuição das entidades sem fins lucrativos para o PIS está prevista no art. 13 da Medida Provisória nº 2.158-35, ao dispor que será determinada com base na folha de salários, a alíquota de 1%, pelas seguintes entidades:
[...]
IV - instituições de caráter filantrópico, recreativo, cultural, científico e as associações, a que se refere o art. 15 da Lei no 9.532, de 1997;
[...]
Com efeito, ao analisarmos o art. 15 da Lei nº 9.532/97, que trata sobre tributação federal, resta evidente o desejo do legislador de isentar as instituições sem fins lucrativos ao dispor que:
Art. 15. Consideram-se isentas as instituições de caráter filantrópico, recreativo, cultural e científico e as associações civis que prestem os serviços para os quais houverem sido instituídas e os coloquem à disposição do grupo de pessoas a que se destinam, sem fins lucrativos.
No que tange ao COFINS a Medida Provisória 2.158-35, em seu art. 14, assegura a isenção das entidades sem fins lucrativos, nestes termos:
Art. 14.  Em relação aos fatos geradores ocorridos a partir de 1o de fevereiro de 1999, são isentas da COFINS as receitas:
[...]
X - relativas às atividades próprias das entidades a que se refere o art. 13. [...]
Logo, ao que se percebe a licitante atribuiu alíquotas ao PIS e COFINS com aparo legal, por ser uma entidade filantrópica, nos termos do art. 150, VI, “c” da CF c/c art. 13  e 14 da MP nº 2.158-35, de 2001.</t>
    </r>
  </si>
  <si>
    <t>Multa sobre FGTS s/ aviso prévio indenizado</t>
  </si>
  <si>
    <t>Multa sobre FGTS s/ aviso prévio trabalhado</t>
  </si>
  <si>
    <t>Considerando que a partir do segundo ano de vigência contratual o “empregado folguista” substituirá o empregado residente a cada ano pelo período de 30 (trinta) dias e que não haverá substituição referente ao quinto período aquisitivo, a Administração deverá observar o seguinte: = [(1/12/12) x 100] = 0,70% referente a férias e [(1/12/12/3) x 100] = 0,23% referente a 1/3 de férias. Portanto, os custos com férias e adicional de 1/3 de férias referente ao “empregado folguista” apropriado a cada mês durante os quatro primeiros anos de vigência contratual totaliza: = 0,70% + 0,23% = 0,93%</t>
  </si>
  <si>
    <t xml:space="preserve">O percentual que antes era de 5% (cinco por cento) da multa FGTS sobre o Aviso Prévio Indenizado e Multa do FGTS sobre o Aviso Prévio Trabalhado (Provisionamento da Conta Vinculada), passa  a ser de 4% (quatro por cento), em razão da extinção da contribuição social de 10% (art. 12 da Lei nº 13.932, de 2019. Lei Complementar nº 110, de 29 de junho de 2001, determina multa de 40%,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0,4 x 0,9 x (1 + 5/56 + 5/56 + 1/3 * 5/56) = 3,48%. </t>
  </si>
  <si>
    <r>
      <t xml:space="preserve">O percentual que antes era de 5% (cinco por cento) da multa FGTS sobre o Aviso Prévio Indenizado e Multa do FGTS sobre o Aviso Prévio Trabalhado (Provisionamento da Conta Vinculada), passa  a ser de 4% (quatro por cento), em razão da extinção da contribuição social de 10% (art. 12 da Lei nº 13.932, de 2019). Lei Complementar nº 110, de 29 de junho de 2001, determina multa de 40%, da soma dos depósitos do FGTS, no caso de rescisão sem justa causa. Considerando o pagamento da multa para os valores depositados relativos a salários, férias e 13º salário o cálculo dessa provisão corresponde a: 0,08 x 0,4 x 0,1338 x (1 + 5/56 + 5/56 + 1/3 * 5/56) = </t>
    </r>
    <r>
      <rPr>
        <b/>
        <sz val="10"/>
        <rFont val="Arial"/>
        <family val="2"/>
      </rPr>
      <t>0,52%</t>
    </r>
    <r>
      <rPr>
        <sz val="10"/>
        <rFont val="Arial"/>
        <family val="2"/>
      </rPr>
      <t xml:space="preserve">. </t>
    </r>
  </si>
  <si>
    <t>Uniforme para MOTORISTA DE VEÍCULO PESADO (CBO: 7823-10)</t>
  </si>
  <si>
    <t>Tipo</t>
  </si>
  <si>
    <t>Calça</t>
  </si>
  <si>
    <t>Calça social comprida, com bolsos, em tecido oxford, na cor preto.</t>
  </si>
  <si>
    <t>Camisa</t>
  </si>
  <si>
    <t>Camisa social de manga comprida, na cor branco ou palha.</t>
  </si>
  <si>
    <t>Cinto em couro, na cor preto.</t>
  </si>
  <si>
    <t>Cinto</t>
  </si>
  <si>
    <t>Lenço</t>
  </si>
  <si>
    <t>Sapato</t>
  </si>
  <si>
    <t>Meias sociais, na cor preto.</t>
  </si>
  <si>
    <t>Meias</t>
  </si>
  <si>
    <t>Uniforme para RECEPCIONISTA (CBO: 4221-05)</t>
  </si>
  <si>
    <t>Saia</t>
  </si>
  <si>
    <t>Saias sociais, em tecido oxford, gabardine ou similar, de boa qualidade, na cor preto.</t>
  </si>
  <si>
    <t>Conjunto</t>
  </si>
  <si>
    <t>conjuntos de calças compridas e blazer, na cor preto, em tecido oxford, gabardine ou similar, de boa qualidade,
na cor preto.</t>
  </si>
  <si>
    <t>Blusa de manga comprida, na cor branco ou palha</t>
  </si>
  <si>
    <t>Blusa</t>
  </si>
  <si>
    <t>Meia-calça fina, na cor preto.</t>
  </si>
  <si>
    <t>Meia-calça</t>
  </si>
  <si>
    <t>Prendedor de cabelos, com laço de rede.</t>
  </si>
  <si>
    <t>Prendedor de Cabelos</t>
  </si>
  <si>
    <t>Uniforme para AUXILIAR DE MANUTENÇÃO PREDIAL (CBO: 5143-10)</t>
  </si>
  <si>
    <t>Calça confeccionada em brim, com bolsos laterais.</t>
  </si>
  <si>
    <t>Camisa de manga curta confeccionada em algodão</t>
  </si>
  <si>
    <t>Bota</t>
  </si>
  <si>
    <t>Bota de segurança com solado antiderrapante, com certificado CAEPI.</t>
  </si>
  <si>
    <t>Meias adequadas ao uso com botas</t>
  </si>
  <si>
    <t>Calçado de boa qualidade em couro, modelo tipo social, na cor preto.</t>
  </si>
  <si>
    <t>Calçado de boa qualidade em couro, modelo tipo social (feminino), na cor preto.</t>
  </si>
  <si>
    <t>Lenço em crepe, tipo laço com entretela.</t>
  </si>
  <si>
    <t>Assistente Técnico Administrativo Senior - CBO 4110-10</t>
  </si>
  <si>
    <t>Assistente Técnico Administrativo Pleno - CBO 4110-10</t>
  </si>
  <si>
    <t>Assistente Administrativo - CBO 4110-10</t>
  </si>
  <si>
    <t>Secretário Executivo - CBO 2523-05</t>
  </si>
  <si>
    <t>Técnico em Secretariado - CBO 3515-05</t>
  </si>
  <si>
    <t>Motorista de Veículo Pesado - CBO 7823-10</t>
  </si>
  <si>
    <t>Auxiliar de Manutenção Predial - CBO 5143-10</t>
  </si>
  <si>
    <t>Encarregado Geral</t>
  </si>
  <si>
    <t>Recepcionista CBO 4221-05</t>
  </si>
  <si>
    <t>DF000001/2020</t>
  </si>
  <si>
    <t>DF000013/2020</t>
  </si>
  <si>
    <t xml:space="preserve">DF000199/2020 </t>
  </si>
  <si>
    <t>Rita Aparecida Salgado</t>
  </si>
  <si>
    <t>Estimado</t>
  </si>
  <si>
    <t>PREGÃO ELETRÔNICO N.º 09/2020</t>
  </si>
  <si>
    <t>PREGÃO ELETRÔNICO N.º 09/2020
DADOS COMPLEMENTARES DO ANEXO DA PROPOSTA DE PREÇOS:
Nome ou razão social do proponente: INSTITUTO BRASILEIRO POLITICAS PÚBLICAS - IBRAPP
CNPJ: 09.611.589/0001-39
Nome do Representante Legal: Rita Aparecida Salgado/CPF: 980.062.586-00/ RG Nº 044.279.402.012-1 SSP/MA/ São Luís/MA/Presidente
Endereço: Avenida Antares, 157, Qd. 19, Recanto dos Vinhais - São Luís /MA, 
CEP: 65.070-070 - Fone/fax: (098) 2106-5580/3235-7594/ Email:licitacao@ibrapp.com
O prazo da prestação de serviços será de 12 meses.
Prazo de validade da proposta: no mínimo de 90 (noventa) dias
DADOS DO BANCO: 237 - BANCO BRADESCO S.A    AGÊNCIA: 1850       CONTA CORRENTE: 1743-4
OBJETO:Contratação de empresa especializada, em regime de empreitada por preços unitários, pelo prazo inicial de 12 (doze) meses, para a prestação dos serviços de natureza continuada de apoio administrativo, em caráter subsidiário, por diversas categorias laborais, em atividades meio, no âmbito da Adasa, conforme especificações definidas no Termo de Referência (Anexo I do Edital).</t>
  </si>
  <si>
    <t>OITO MILHÕES, OITOCENTOS E VINTE MIL, SEISCENTOS E SETENTA E CINCO REAIS</t>
  </si>
  <si>
    <t>SETECENTOS E TRINTA E CINCO MIL, CINQUENTA E SEIS REAIS, VINTE E CINCO CENTAVOS</t>
  </si>
  <si>
    <t>São Luís (MA), 31 de agosto de 2020.</t>
  </si>
  <si>
    <t>São Luis/MA, 31 de agosto de 2020.</t>
  </si>
  <si>
    <t>CCT</t>
  </si>
  <si>
    <t>Incidência do submódulo 2.2 sobre o este submódulo 4.1 (alíneas A, B, C, D e E)</t>
  </si>
  <si>
    <t>Incidência do submódulo 2.2 sobre o submódulo 2.1 (13º (décimo terceiro) Salário, Férias e Adicional de Férias)</t>
  </si>
  <si>
    <t xml:space="preserve">Total dos custos de reposição do profissional ausente </t>
  </si>
  <si>
    <t>DIFERENÇA</t>
  </si>
  <si>
    <t>NOVE MILHÕES, TRINTA E DOIS MIL, VINTE REAIS E NOVENTA E DOIS CENTAVOS</t>
  </si>
  <si>
    <t>SETECENTOS E CINQUENTA E DOIS MIL, SEISCENTOS E SESSENTA E OITO REAIS E QUARENTA E UM CENTAVOS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</si>
</sst>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quot;R$ &quot;* #,##0.00_);_(&quot;R$ &quot;* \(#,##0.00\);_(&quot;R$ &quot;* &quot;-&quot;??_);_(@_)"/>
    <numFmt numFmtId="166" formatCode="0.000"/>
    <numFmt numFmtId="167" formatCode="d/mmm/yyyy"/>
    <numFmt numFmtId="168" formatCode="&quot;R$&quot;\ #,##0.00"/>
    <numFmt numFmtId="169" formatCode="&quot;R$&quot;#,##0.00"/>
  </numFmts>
  <fonts count="23" x14ac:knownFonts="1">
    <font>
      <sz val="10"/>
      <name val="Arial"/>
    </font>
    <font>
      <sz val="10"/>
      <name val="Arial"/>
      <family val="2"/>
    </font>
    <font>
      <sz val="8"/>
      <name val="Arial"/>
      <family val="2"/>
    </font>
    <font>
      <b/>
      <sz val="9"/>
      <name val="Verdana"/>
      <family val="2"/>
    </font>
    <font>
      <sz val="9"/>
      <name val="Verdana"/>
      <family val="2"/>
    </font>
    <font>
      <sz val="9"/>
      <color indexed="10"/>
      <name val="Verdana"/>
      <family val="2"/>
    </font>
    <font>
      <b/>
      <sz val="8"/>
      <name val="Verdana"/>
      <family val="2"/>
    </font>
    <font>
      <sz val="8"/>
      <name val="Verdana"/>
      <family val="2"/>
    </font>
    <font>
      <sz val="9"/>
      <name val="Arial"/>
      <family val="2"/>
    </font>
    <font>
      <b/>
      <sz val="10"/>
      <name val="Arial"/>
      <family val="2"/>
    </font>
    <font>
      <b/>
      <sz val="9"/>
      <name val="Arial"/>
      <family val="2"/>
    </font>
    <font>
      <sz val="11"/>
      <name val="Arial"/>
      <family val="2"/>
    </font>
    <font>
      <b/>
      <sz val="9"/>
      <color indexed="8"/>
      <name val="Verdana"/>
      <family val="2"/>
    </font>
    <font>
      <i/>
      <sz val="8"/>
      <name val="Verdana"/>
      <family val="2"/>
    </font>
    <font>
      <i/>
      <sz val="8"/>
      <color indexed="8"/>
      <name val="Verdana"/>
      <family val="2"/>
    </font>
    <font>
      <sz val="10"/>
      <name val="Verdana"/>
      <family val="2"/>
    </font>
    <font>
      <sz val="7"/>
      <name val="Verdana"/>
      <family val="2"/>
    </font>
    <font>
      <sz val="10"/>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b/>
      <sz val="8"/>
      <color rgb="FFFF0000"/>
      <name val="Verdana"/>
      <family val="2"/>
    </font>
    <font>
      <sz val="8"/>
      <color rgb="FFFF0000"/>
      <name val="Verdana"/>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indexed="64"/>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medium">
        <color indexed="64"/>
      </right>
      <top/>
      <bottom style="thin">
        <color rgb="FF000000"/>
      </bottom>
      <diagonal/>
    </border>
    <border>
      <left/>
      <right/>
      <top style="medium">
        <color rgb="FF000000"/>
      </top>
      <bottom style="medium">
        <color rgb="FF000000"/>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386">
    <xf numFmtId="0" fontId="0" fillId="0" borderId="0" xfId="0"/>
    <xf numFmtId="0" fontId="4" fillId="0" borderId="0" xfId="0" applyFont="1" applyBorder="1" applyAlignment="1">
      <alignment horizontal="center" vertical="center" wrapText="1"/>
    </xf>
    <xf numFmtId="0" fontId="4" fillId="0" borderId="0" xfId="0" applyFont="1" applyBorder="1"/>
    <xf numFmtId="0" fontId="0" fillId="0" borderId="0" xfId="0" applyBorder="1"/>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4" fillId="0" borderId="0" xfId="0" applyFont="1" applyFill="1" applyBorder="1" applyAlignment="1">
      <alignment vertical="center" shrinkToFit="1"/>
    </xf>
    <xf numFmtId="0" fontId="3" fillId="0" borderId="0" xfId="0" applyFont="1" applyFill="1" applyBorder="1" applyAlignment="1">
      <alignment horizontal="center" vertical="center"/>
    </xf>
    <xf numFmtId="0" fontId="7" fillId="0" borderId="1" xfId="0" applyFont="1" applyBorder="1" applyAlignment="1"/>
    <xf numFmtId="0" fontId="6" fillId="0" borderId="1" xfId="0" applyFont="1" applyBorder="1" applyAlignment="1"/>
    <xf numFmtId="9" fontId="6" fillId="0" borderId="1" xfId="2" applyFont="1" applyBorder="1" applyAlignment="1">
      <alignment horizontal="center"/>
    </xf>
    <xf numFmtId="0" fontId="7" fillId="0" borderId="1" xfId="0" applyFont="1" applyBorder="1"/>
    <xf numFmtId="10" fontId="7" fillId="0" borderId="1" xfId="2" applyNumberFormat="1" applyFont="1" applyBorder="1" applyAlignment="1">
      <alignment horizontal="right"/>
    </xf>
    <xf numFmtId="0" fontId="2" fillId="0" borderId="1" xfId="0" applyFont="1" applyBorder="1"/>
    <xf numFmtId="0" fontId="7" fillId="0" borderId="1" xfId="0" applyFont="1" applyFill="1" applyBorder="1" applyAlignment="1">
      <alignment horizontal="center"/>
    </xf>
    <xf numFmtId="0" fontId="2" fillId="0" borderId="1" xfId="0" applyFont="1" applyBorder="1" applyAlignment="1"/>
    <xf numFmtId="0" fontId="7" fillId="0" borderId="1" xfId="0" applyFont="1" applyBorder="1" applyAlignment="1">
      <alignment horizontal="center" vertical="center"/>
    </xf>
    <xf numFmtId="0" fontId="7" fillId="2" borderId="1" xfId="0" applyFont="1" applyFill="1" applyBorder="1" applyAlignment="1">
      <alignment horizontal="right"/>
    </xf>
    <xf numFmtId="10" fontId="7" fillId="4" borderId="1" xfId="2" applyNumberFormat="1" applyFont="1" applyFill="1" applyBorder="1" applyAlignment="1">
      <alignment horizontal="right"/>
    </xf>
    <xf numFmtId="10" fontId="7" fillId="4" borderId="1" xfId="2" applyNumberFormat="1" applyFont="1" applyFill="1" applyBorder="1"/>
    <xf numFmtId="0" fontId="7" fillId="0" borderId="1" xfId="0" applyFont="1" applyBorder="1" applyAlignment="1">
      <alignment wrapText="1"/>
    </xf>
    <xf numFmtId="0" fontId="7" fillId="0" borderId="1" xfId="0" applyFont="1" applyFill="1" applyBorder="1" applyAlignment="1">
      <alignment wrapText="1"/>
    </xf>
    <xf numFmtId="10" fontId="7" fillId="0" borderId="1" xfId="2" applyNumberFormat="1" applyFont="1" applyFill="1" applyBorder="1" applyAlignment="1">
      <alignment horizontal="right"/>
    </xf>
    <xf numFmtId="0" fontId="1" fillId="0" borderId="0" xfId="0" applyFont="1" applyAlignment="1">
      <alignment vertical="center"/>
    </xf>
    <xf numFmtId="0" fontId="10" fillId="0" borderId="14" xfId="0" applyFont="1" applyBorder="1" applyAlignment="1">
      <alignment horizontal="center" vertical="center"/>
    </xf>
    <xf numFmtId="10" fontId="8" fillId="0" borderId="14" xfId="0" applyNumberFormat="1" applyFont="1" applyBorder="1" applyAlignment="1">
      <alignment horizontal="center" vertical="center"/>
    </xf>
    <xf numFmtId="10" fontId="10" fillId="0" borderId="14" xfId="0" applyNumberFormat="1" applyFont="1" applyBorder="1" applyAlignment="1">
      <alignment horizontal="center" vertical="center"/>
    </xf>
    <xf numFmtId="0" fontId="9" fillId="0" borderId="14" xfId="0" applyFont="1" applyBorder="1" applyAlignment="1">
      <alignment horizontal="center" vertical="center"/>
    </xf>
    <xf numFmtId="10" fontId="1" fillId="0" borderId="14" xfId="0" applyNumberFormat="1" applyFont="1" applyBorder="1" applyAlignment="1">
      <alignment horizontal="center" vertical="center"/>
    </xf>
    <xf numFmtId="10" fontId="9" fillId="0" borderId="14" xfId="0" applyNumberFormat="1" applyFont="1" applyBorder="1" applyAlignment="1">
      <alignment horizontal="center" vertical="center"/>
    </xf>
    <xf numFmtId="10" fontId="9" fillId="0" borderId="14"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vertical="center" wrapText="1"/>
    </xf>
    <xf numFmtId="0" fontId="9" fillId="0" borderId="14" xfId="0" applyFont="1" applyBorder="1" applyAlignment="1">
      <alignment horizontal="center"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9" fillId="0" borderId="13" xfId="0" applyFont="1" applyBorder="1" applyAlignment="1">
      <alignment vertical="center"/>
    </xf>
    <xf numFmtId="0" fontId="1" fillId="0" borderId="12" xfId="0" applyFont="1" applyBorder="1" applyAlignment="1">
      <alignment horizontal="center" vertical="center" wrapText="1"/>
    </xf>
    <xf numFmtId="0" fontId="1" fillId="0" borderId="16" xfId="0" applyFont="1" applyBorder="1" applyAlignment="1">
      <alignment vertical="center" wrapText="1"/>
    </xf>
    <xf numFmtId="10" fontId="1" fillId="0" borderId="16" xfId="0" applyNumberFormat="1" applyFont="1" applyBorder="1" applyAlignment="1">
      <alignment horizontal="center" vertical="center"/>
    </xf>
    <xf numFmtId="0" fontId="1" fillId="0" borderId="18" xfId="0" applyFont="1" applyBorder="1" applyAlignment="1">
      <alignment horizontal="center" vertical="center"/>
    </xf>
    <xf numFmtId="0" fontId="7" fillId="0" borderId="1" xfId="0" applyFont="1" applyBorder="1" applyAlignment="1">
      <alignment horizontal="left"/>
    </xf>
    <xf numFmtId="0" fontId="7" fillId="0" borderId="1" xfId="0" applyFont="1" applyBorder="1" applyAlignment="1">
      <alignment horizontal="center"/>
    </xf>
    <xf numFmtId="0" fontId="1" fillId="0" borderId="18" xfId="0" applyFont="1" applyBorder="1" applyAlignment="1">
      <alignment vertical="center" wrapText="1"/>
    </xf>
    <xf numFmtId="10" fontId="1" fillId="0" borderId="18" xfId="0" applyNumberFormat="1" applyFont="1" applyBorder="1" applyAlignment="1">
      <alignment horizontal="center" vertical="center"/>
    </xf>
    <xf numFmtId="0" fontId="1" fillId="0" borderId="18" xfId="0" applyFont="1" applyBorder="1" applyAlignment="1">
      <alignment horizontal="center" vertical="center" wrapText="1"/>
    </xf>
    <xf numFmtId="166" fontId="6" fillId="0" borderId="1" xfId="0" applyNumberFormat="1" applyFont="1" applyBorder="1" applyAlignment="1">
      <alignment horizontal="right"/>
    </xf>
    <xf numFmtId="168" fontId="3" fillId="0" borderId="0" xfId="0" applyNumberFormat="1" applyFont="1" applyBorder="1" applyAlignment="1">
      <alignment horizontal="center" vertical="center" wrapText="1"/>
    </xf>
    <xf numFmtId="168" fontId="3" fillId="0" borderId="0" xfId="0" applyNumberFormat="1" applyFont="1" applyFill="1" applyBorder="1" applyAlignment="1">
      <alignment horizontal="center" vertical="center"/>
    </xf>
    <xf numFmtId="9" fontId="6" fillId="0" borderId="1" xfId="2" applyFont="1" applyFill="1" applyBorder="1" applyAlignment="1">
      <alignment horizontal="center"/>
    </xf>
    <xf numFmtId="168" fontId="6" fillId="0" borderId="1" xfId="0" applyNumberFormat="1" applyFont="1" applyBorder="1" applyAlignment="1">
      <alignment horizontal="center" vertical="center"/>
    </xf>
    <xf numFmtId="168" fontId="6" fillId="0" borderId="1" xfId="0" applyNumberFormat="1" applyFont="1" applyFill="1" applyBorder="1" applyAlignment="1">
      <alignment horizontal="center" vertical="center"/>
    </xf>
    <xf numFmtId="168" fontId="4" fillId="0" borderId="0" xfId="0" applyNumberFormat="1" applyFont="1" applyBorder="1" applyAlignment="1">
      <alignment horizontal="center" vertical="center"/>
    </xf>
    <xf numFmtId="168" fontId="6" fillId="2" borderId="1" xfId="0" applyNumberFormat="1" applyFont="1" applyFill="1" applyBorder="1" applyAlignment="1">
      <alignment horizontal="center" vertical="center"/>
    </xf>
    <xf numFmtId="168" fontId="7" fillId="0" borderId="1" xfId="1" applyNumberFormat="1" applyFont="1" applyBorder="1" applyAlignment="1">
      <alignment horizontal="center" vertical="center"/>
    </xf>
    <xf numFmtId="168" fontId="7" fillId="0" borderId="1" xfId="1" applyNumberFormat="1" applyFont="1" applyFill="1" applyBorder="1" applyAlignment="1">
      <alignment horizontal="center" vertical="center"/>
    </xf>
    <xf numFmtId="168" fontId="6" fillId="0" borderId="1" xfId="1" applyNumberFormat="1" applyFont="1" applyBorder="1" applyAlignment="1">
      <alignment horizontal="center" vertical="center"/>
    </xf>
    <xf numFmtId="168" fontId="7" fillId="0" borderId="1" xfId="0" applyNumberFormat="1" applyFont="1" applyBorder="1" applyAlignment="1">
      <alignment horizontal="center" vertical="center"/>
    </xf>
    <xf numFmtId="168" fontId="4" fillId="0" borderId="0" xfId="0" applyNumberFormat="1" applyFont="1" applyFill="1" applyBorder="1" applyAlignment="1">
      <alignment horizontal="center" vertical="center" shrinkToFit="1"/>
    </xf>
    <xf numFmtId="168" fontId="0" fillId="0" borderId="0" xfId="0" applyNumberFormat="1" applyBorder="1" applyAlignment="1">
      <alignment horizontal="center" vertical="center"/>
    </xf>
    <xf numFmtId="168" fontId="0" fillId="0" borderId="0" xfId="0" applyNumberFormat="1" applyAlignment="1">
      <alignment horizontal="center" vertical="center"/>
    </xf>
    <xf numFmtId="0" fontId="4" fillId="0" borderId="0" xfId="0" applyFont="1"/>
    <xf numFmtId="168" fontId="4" fillId="0" borderId="0" xfId="0" applyNumberFormat="1" applyFont="1"/>
    <xf numFmtId="168" fontId="3" fillId="5" borderId="1" xfId="0" applyNumberFormat="1" applyFont="1" applyFill="1" applyBorder="1" applyAlignment="1">
      <alignment horizontal="center"/>
    </xf>
    <xf numFmtId="0" fontId="4" fillId="0" borderId="1" xfId="0" applyFont="1" applyBorder="1" applyAlignment="1">
      <alignment horizontal="center" vertical="center"/>
    </xf>
    <xf numFmtId="168" fontId="4" fillId="0" borderId="1" xfId="1" applyNumberFormat="1" applyFont="1" applyBorder="1"/>
    <xf numFmtId="168" fontId="3" fillId="5" borderId="1" xfId="0" applyNumberFormat="1" applyFont="1" applyFill="1" applyBorder="1"/>
    <xf numFmtId="0" fontId="4" fillId="0" borderId="0" xfId="0" applyFont="1" applyAlignment="1">
      <alignment horizontal="center"/>
    </xf>
    <xf numFmtId="0" fontId="4" fillId="0" borderId="1" xfId="0" applyFont="1" applyBorder="1" applyAlignment="1">
      <alignment horizontal="justify"/>
    </xf>
    <xf numFmtId="0" fontId="7" fillId="0" borderId="1" xfId="0" applyFont="1" applyBorder="1" applyAlignment="1">
      <alignment horizontal="left"/>
    </xf>
    <xf numFmtId="0" fontId="6" fillId="0" borderId="1" xfId="0" applyFont="1" applyBorder="1" applyAlignment="1">
      <alignment horizontal="center"/>
    </xf>
    <xf numFmtId="0" fontId="6" fillId="0" borderId="1" xfId="0" applyFont="1" applyBorder="1" applyAlignment="1">
      <alignment horizontal="center" vertical="center" wrapText="1"/>
    </xf>
    <xf numFmtId="0" fontId="7" fillId="0" borderId="1" xfId="0" applyFont="1" applyFill="1" applyBorder="1" applyAlignment="1">
      <alignment horizontal="left"/>
    </xf>
    <xf numFmtId="0" fontId="6" fillId="0" borderId="1" xfId="0" applyFont="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horizontal="center"/>
    </xf>
    <xf numFmtId="0" fontId="6" fillId="0" borderId="1" xfId="0" applyFont="1" applyBorder="1" applyAlignment="1">
      <alignment horizontal="center"/>
    </xf>
    <xf numFmtId="0" fontId="7" fillId="0" borderId="1" xfId="0" applyFont="1" applyBorder="1" applyAlignment="1">
      <alignment horizontal="left"/>
    </xf>
    <xf numFmtId="0" fontId="6" fillId="0" borderId="1" xfId="0" applyFont="1" applyBorder="1" applyAlignment="1">
      <alignment horizontal="center" vertical="center"/>
    </xf>
    <xf numFmtId="0" fontId="7" fillId="0" borderId="1" xfId="0" applyFont="1" applyFill="1" applyBorder="1" applyAlignment="1">
      <alignment horizontal="left"/>
    </xf>
    <xf numFmtId="0" fontId="9" fillId="0" borderId="1" xfId="0" applyFont="1" applyBorder="1" applyAlignment="1">
      <alignment horizontal="center"/>
    </xf>
    <xf numFmtId="0" fontId="9" fillId="0" borderId="1" xfId="0" applyFont="1" applyBorder="1"/>
    <xf numFmtId="0" fontId="6" fillId="0" borderId="1" xfId="0" applyFont="1" applyBorder="1" applyAlignment="1">
      <alignment wrapText="1"/>
    </xf>
    <xf numFmtId="168" fontId="7" fillId="0" borderId="1" xfId="0" applyNumberFormat="1" applyFont="1" applyBorder="1" applyAlignment="1">
      <alignment horizontal="center"/>
    </xf>
    <xf numFmtId="168" fontId="6" fillId="2" borderId="1" xfId="1" applyNumberFormat="1" applyFont="1" applyFill="1" applyBorder="1" applyAlignment="1">
      <alignment horizontal="center" vertical="center"/>
    </xf>
    <xf numFmtId="10" fontId="6" fillId="2" borderId="1" xfId="2" applyNumberFormat="1" applyFont="1" applyFill="1" applyBorder="1" applyAlignment="1">
      <alignment horizontal="right"/>
    </xf>
    <xf numFmtId="168" fontId="7" fillId="2"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168" fontId="6" fillId="2" borderId="1" xfId="0" applyNumberFormat="1" applyFont="1" applyFill="1" applyBorder="1" applyAlignment="1">
      <alignment horizontal="center"/>
    </xf>
    <xf numFmtId="0" fontId="7" fillId="0" borderId="1" xfId="0" applyFont="1" applyFill="1" applyBorder="1"/>
    <xf numFmtId="0" fontId="2" fillId="0" borderId="1" xfId="0" applyFont="1" applyFill="1" applyBorder="1"/>
    <xf numFmtId="0" fontId="6" fillId="0" borderId="1" xfId="0" applyFont="1" applyFill="1" applyBorder="1" applyAlignment="1">
      <alignment horizontal="center" vertical="center"/>
    </xf>
    <xf numFmtId="0" fontId="6" fillId="0" borderId="1" xfId="0" applyFont="1" applyFill="1" applyBorder="1" applyAlignment="1"/>
    <xf numFmtId="10" fontId="6" fillId="2" borderId="1" xfId="2" applyNumberFormat="1" applyFont="1" applyFill="1" applyBorder="1"/>
    <xf numFmtId="0" fontId="1" fillId="0" borderId="1" xfId="0" applyFont="1" applyBorder="1" applyAlignment="1">
      <alignment horizontal="center" vertical="center"/>
    </xf>
    <xf numFmtId="10" fontId="1" fillId="0" borderId="14" xfId="0" applyNumberFormat="1" applyFont="1" applyFill="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wrapText="1"/>
    </xf>
    <xf numFmtId="10" fontId="9"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4" fillId="0" borderId="1" xfId="0" applyFont="1" applyBorder="1" applyAlignment="1">
      <alignment horizontal="left" vertical="center" wrapText="1"/>
    </xf>
    <xf numFmtId="169" fontId="7" fillId="0" borderId="1" xfId="0" applyNumberFormat="1" applyFont="1" applyBorder="1" applyAlignment="1">
      <alignment horizontal="center" vertical="center"/>
    </xf>
    <xf numFmtId="0" fontId="3" fillId="5" borderId="1" xfId="0" applyFont="1" applyFill="1" applyBorder="1" applyAlignment="1">
      <alignment horizontal="center"/>
    </xf>
    <xf numFmtId="168" fontId="4" fillId="0" borderId="1" xfId="0" applyNumberFormat="1" applyFont="1" applyBorder="1" applyAlignment="1">
      <alignment horizontal="center" vertical="center"/>
    </xf>
    <xf numFmtId="168" fontId="4" fillId="0" borderId="1" xfId="1" applyNumberFormat="1" applyFont="1" applyBorder="1" applyAlignment="1">
      <alignment horizontal="right" vertical="center"/>
    </xf>
    <xf numFmtId="165" fontId="4" fillId="0" borderId="0" xfId="1" applyFont="1"/>
    <xf numFmtId="168" fontId="4" fillId="0" borderId="1" xfId="0" applyNumberFormat="1" applyFont="1" applyFill="1" applyBorder="1" applyAlignment="1">
      <alignment horizontal="center" vertical="center"/>
    </xf>
    <xf numFmtId="10" fontId="0" fillId="0" borderId="0" xfId="0" applyNumberFormat="1"/>
    <xf numFmtId="164" fontId="0" fillId="0" borderId="0" xfId="0" applyNumberFormat="1"/>
    <xf numFmtId="10" fontId="0" fillId="0" borderId="0" xfId="2" applyNumberFormat="1" applyFont="1"/>
    <xf numFmtId="168" fontId="4" fillId="0" borderId="1" xfId="0" applyNumberFormat="1" applyFont="1" applyFill="1" applyBorder="1"/>
    <xf numFmtId="165" fontId="0" fillId="0" borderId="0" xfId="1" applyFont="1"/>
    <xf numFmtId="165" fontId="0" fillId="0" borderId="0" xfId="0" applyNumberFormat="1"/>
    <xf numFmtId="0" fontId="7" fillId="0" borderId="1" xfId="0" applyFont="1" applyBorder="1" applyAlignment="1">
      <alignment horizontal="center"/>
    </xf>
    <xf numFmtId="0" fontId="7" fillId="0" borderId="0" xfId="0" applyFont="1"/>
    <xf numFmtId="168" fontId="7" fillId="0" borderId="0" xfId="0" applyNumberFormat="1" applyFont="1"/>
    <xf numFmtId="0" fontId="7" fillId="0" borderId="18" xfId="0" applyFont="1" applyBorder="1" applyAlignment="1">
      <alignment horizontal="left"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10" fontId="1" fillId="0" borderId="14" xfId="2" applyNumberFormat="1" applyFont="1" applyFill="1" applyBorder="1" applyAlignment="1">
      <alignment horizontal="center" vertical="center"/>
    </xf>
    <xf numFmtId="0" fontId="4" fillId="0" borderId="1" xfId="0" applyFont="1" applyBorder="1" applyAlignment="1">
      <alignment horizontal="center" vertical="center" wrapText="1"/>
    </xf>
    <xf numFmtId="10" fontId="15" fillId="0" borderId="1" xfId="2" applyNumberFormat="1" applyFont="1" applyFill="1" applyBorder="1" applyAlignment="1">
      <alignment horizontal="center" vertical="center"/>
    </xf>
    <xf numFmtId="0" fontId="7" fillId="0" borderId="1" xfId="0" applyFont="1" applyBorder="1" applyAlignment="1">
      <alignment horizontal="left"/>
    </xf>
    <xf numFmtId="0" fontId="6" fillId="0" borderId="1" xfId="0" applyFont="1" applyBorder="1" applyAlignment="1">
      <alignment horizontal="center" vertical="center"/>
    </xf>
    <xf numFmtId="0" fontId="7" fillId="0" borderId="1" xfId="0" applyFont="1" applyBorder="1" applyAlignment="1">
      <alignment horizontal="center"/>
    </xf>
    <xf numFmtId="0" fontId="7" fillId="0" borderId="1" xfId="0" applyFont="1" applyFill="1" applyBorder="1" applyAlignment="1">
      <alignment horizontal="left"/>
    </xf>
    <xf numFmtId="0" fontId="6" fillId="0" borderId="1" xfId="0" applyFont="1" applyBorder="1" applyAlignment="1">
      <alignment horizontal="center"/>
    </xf>
    <xf numFmtId="0" fontId="6" fillId="0" borderId="1" xfId="0" applyFont="1" applyBorder="1" applyAlignment="1">
      <alignment horizontal="center" vertical="center" wrapText="1"/>
    </xf>
    <xf numFmtId="0" fontId="1" fillId="0" borderId="18" xfId="0" applyFont="1" applyBorder="1" applyAlignment="1">
      <alignment horizontal="left" vertical="center"/>
    </xf>
    <xf numFmtId="0" fontId="1" fillId="0" borderId="18" xfId="0" applyFont="1" applyBorder="1" applyAlignment="1">
      <alignment horizontal="left" vertical="center" wrapText="1"/>
    </xf>
    <xf numFmtId="0" fontId="7" fillId="0" borderId="1" xfId="0" applyFont="1" applyBorder="1" applyAlignment="1">
      <alignment horizontal="left"/>
    </xf>
    <xf numFmtId="0" fontId="7" fillId="0" borderId="1" xfId="0" applyFont="1" applyBorder="1" applyAlignment="1">
      <alignment horizontal="center"/>
    </xf>
    <xf numFmtId="0" fontId="6" fillId="0" borderId="1" xfId="0" applyFont="1" applyBorder="1" applyAlignment="1">
      <alignment horizontal="center" vertical="center"/>
    </xf>
    <xf numFmtId="0" fontId="7" fillId="0" borderId="1" xfId="0" applyFont="1" applyFill="1" applyBorder="1" applyAlignment="1">
      <alignment horizontal="left"/>
    </xf>
    <xf numFmtId="0" fontId="6" fillId="0" borderId="1" xfId="0" applyFont="1" applyBorder="1" applyAlignment="1">
      <alignment horizontal="center"/>
    </xf>
    <xf numFmtId="0" fontId="6" fillId="0" borderId="1" xfId="0" applyFont="1" applyBorder="1" applyAlignment="1">
      <alignment horizontal="center" vertical="center" wrapText="1"/>
    </xf>
    <xf numFmtId="0" fontId="1" fillId="0" borderId="0" xfId="0" applyFont="1"/>
    <xf numFmtId="169" fontId="0" fillId="0" borderId="0" xfId="0" applyNumberFormat="1"/>
    <xf numFmtId="0" fontId="7" fillId="0" borderId="1" xfId="0" applyFont="1" applyBorder="1" applyAlignment="1">
      <alignment horizontal="left"/>
    </xf>
    <xf numFmtId="0" fontId="7" fillId="0" borderId="1" xfId="0" applyFont="1" applyBorder="1" applyAlignment="1">
      <alignment horizontal="center"/>
    </xf>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7" fillId="0" borderId="1" xfId="0" applyFont="1" applyFill="1" applyBorder="1" applyAlignment="1">
      <alignment horizontal="left"/>
    </xf>
    <xf numFmtId="0" fontId="3" fillId="5" borderId="1" xfId="0" applyFont="1" applyFill="1" applyBorder="1" applyAlignment="1">
      <alignment horizontal="center"/>
    </xf>
    <xf numFmtId="0" fontId="7" fillId="0" borderId="1" xfId="0" applyFont="1" applyBorder="1" applyAlignment="1">
      <alignment horizontal="left"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10" fontId="1" fillId="0" borderId="0" xfId="0" applyNumberFormat="1" applyFont="1" applyAlignment="1">
      <alignment vertical="center"/>
    </xf>
    <xf numFmtId="0" fontId="1" fillId="0" borderId="0" xfId="0" applyFont="1" applyBorder="1" applyAlignment="1">
      <alignment horizontal="center" vertical="center" wrapText="1"/>
    </xf>
    <xf numFmtId="0" fontId="4" fillId="0" borderId="1" xfId="0" applyFont="1" applyBorder="1" applyAlignment="1">
      <alignment horizontal="justify" vertical="center"/>
    </xf>
    <xf numFmtId="168" fontId="4" fillId="0" borderId="1" xfId="0" applyNumberFormat="1" applyFont="1" applyBorder="1" applyAlignment="1">
      <alignment vertical="center"/>
    </xf>
    <xf numFmtId="168" fontId="4" fillId="0" borderId="1" xfId="1" applyNumberFormat="1" applyFont="1" applyBorder="1" applyAlignment="1">
      <alignment vertical="center"/>
    </xf>
    <xf numFmtId="168" fontId="4" fillId="0" borderId="1" xfId="0" applyNumberFormat="1" applyFont="1" applyFill="1" applyBorder="1" applyAlignment="1">
      <alignment vertical="center"/>
    </xf>
    <xf numFmtId="0" fontId="7" fillId="0" borderId="1" xfId="0" applyFont="1" applyBorder="1" applyAlignment="1">
      <alignment horizontal="left" vertical="center"/>
    </xf>
    <xf numFmtId="0" fontId="7" fillId="0" borderId="1" xfId="0" applyFont="1" applyFill="1" applyBorder="1" applyAlignment="1">
      <alignment horizontal="left" vertical="center"/>
    </xf>
    <xf numFmtId="0" fontId="7"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Fill="1" applyBorder="1" applyAlignment="1">
      <alignment horizontal="left" vertical="center" wrapText="1"/>
    </xf>
    <xf numFmtId="0" fontId="0" fillId="0" borderId="0" xfId="0" applyAlignment="1">
      <alignment vertical="center"/>
    </xf>
    <xf numFmtId="3" fontId="7" fillId="0" borderId="1" xfId="0" applyNumberFormat="1" applyFont="1" applyBorder="1" applyAlignment="1">
      <alignment horizontal="center" vertical="center"/>
    </xf>
    <xf numFmtId="3" fontId="6" fillId="0" borderId="1" xfId="0" applyNumberFormat="1" applyFont="1" applyBorder="1" applyAlignment="1">
      <alignment horizontal="center"/>
    </xf>
    <xf numFmtId="165" fontId="6" fillId="2" borderId="1" xfId="1" applyFont="1" applyFill="1" applyBorder="1" applyAlignment="1">
      <alignment horizontal="center" vertical="center"/>
    </xf>
    <xf numFmtId="165" fontId="7" fillId="0" borderId="1" xfId="1" applyFont="1" applyBorder="1" applyAlignment="1">
      <alignment horizontal="center" vertical="center"/>
    </xf>
    <xf numFmtId="165" fontId="6" fillId="0" borderId="1" xfId="1" applyFont="1" applyBorder="1" applyAlignment="1">
      <alignment horizontal="center" vertical="center"/>
    </xf>
    <xf numFmtId="165" fontId="6" fillId="3" borderId="1" xfId="1" applyFont="1" applyFill="1" applyBorder="1" applyAlignment="1">
      <alignment vertical="center"/>
    </xf>
    <xf numFmtId="165" fontId="6" fillId="0" borderId="1" xfId="1" applyFont="1" applyBorder="1" applyAlignment="1">
      <alignment vertical="center"/>
    </xf>
    <xf numFmtId="165" fontId="7" fillId="0" borderId="0" xfId="1" applyFont="1"/>
    <xf numFmtId="0" fontId="4" fillId="0" borderId="0" xfId="0" applyFont="1" applyFill="1" applyBorder="1" applyAlignment="1"/>
    <xf numFmtId="165" fontId="0" fillId="3" borderId="0" xfId="1" applyFont="1" applyFill="1"/>
    <xf numFmtId="165" fontId="9" fillId="0" borderId="0" xfId="1" applyFont="1" applyFill="1"/>
    <xf numFmtId="0" fontId="7" fillId="0" borderId="0" xfId="0" applyFont="1" applyFill="1" applyBorder="1" applyAlignment="1">
      <alignment horizontal="center"/>
    </xf>
    <xf numFmtId="0" fontId="4" fillId="0" borderId="0" xfId="0" applyFont="1" applyBorder="1" applyAlignment="1">
      <alignment horizontal="center" vertical="center" wrapText="1"/>
    </xf>
    <xf numFmtId="0" fontId="7" fillId="0" borderId="0" xfId="0" applyFont="1" applyBorder="1" applyAlignment="1">
      <alignment horizontal="center"/>
    </xf>
    <xf numFmtId="0" fontId="6" fillId="0" borderId="0" xfId="0" applyFont="1" applyFill="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168" fontId="6" fillId="2" borderId="3" xfId="0" applyNumberFormat="1" applyFont="1" applyFill="1" applyBorder="1" applyAlignment="1">
      <alignment horizontal="center" vertical="center"/>
    </xf>
    <xf numFmtId="168" fontId="6" fillId="2" borderId="4" xfId="0" applyNumberFormat="1" applyFont="1" applyFill="1" applyBorder="1" applyAlignment="1">
      <alignment horizontal="center" vertical="center"/>
    </xf>
    <xf numFmtId="0" fontId="7" fillId="0" borderId="1" xfId="0" applyFont="1" applyBorder="1" applyAlignment="1">
      <alignment horizontal="left" vertical="center" wrapText="1"/>
    </xf>
    <xf numFmtId="0" fontId="6" fillId="0" borderId="1" xfId="0" applyFont="1" applyBorder="1" applyAlignment="1">
      <alignment horizontal="center" vertical="distributed" wrapText="1" shrinkToFit="1" readingOrder="1"/>
    </xf>
    <xf numFmtId="0" fontId="6" fillId="0" borderId="1" xfId="0" applyFont="1" applyBorder="1" applyAlignment="1">
      <alignment horizontal="center"/>
    </xf>
    <xf numFmtId="0" fontId="7" fillId="0" borderId="1" xfId="0" applyFont="1" applyBorder="1" applyAlignment="1">
      <alignment horizont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68" fontId="6" fillId="2" borderId="8" xfId="0" applyNumberFormat="1" applyFont="1" applyFill="1" applyBorder="1" applyAlignment="1">
      <alignment horizontal="center" vertical="center" wrapText="1"/>
    </xf>
    <xf numFmtId="168" fontId="6" fillId="2" borderId="9" xfId="0" applyNumberFormat="1" applyFont="1" applyFill="1" applyBorder="1" applyAlignment="1">
      <alignment horizontal="center" vertical="center" wrapText="1"/>
    </xf>
    <xf numFmtId="0" fontId="6" fillId="2" borderId="7" xfId="0" applyFont="1" applyFill="1" applyBorder="1" applyAlignment="1">
      <alignment horizontal="center" vertical="distributed" wrapText="1"/>
    </xf>
    <xf numFmtId="0" fontId="6" fillId="2" borderId="6" xfId="0" applyFont="1" applyFill="1" applyBorder="1" applyAlignment="1">
      <alignment horizontal="center" vertical="distributed"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 xfId="0" applyFont="1" applyBorder="1" applyAlignment="1">
      <alignment horizontal="center" vertical="center" wrapText="1"/>
    </xf>
    <xf numFmtId="0" fontId="14" fillId="0" borderId="1" xfId="0" applyFont="1" applyBorder="1" applyAlignment="1">
      <alignment horizont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13" fillId="0" borderId="2" xfId="0" applyFont="1" applyFill="1" applyBorder="1" applyAlignment="1">
      <alignment horizontal="center" wrapText="1"/>
    </xf>
    <xf numFmtId="0" fontId="13" fillId="0" borderId="3" xfId="0" applyFont="1" applyFill="1" applyBorder="1" applyAlignment="1">
      <alignment horizontal="center" wrapText="1"/>
    </xf>
    <xf numFmtId="0" fontId="13" fillId="0" borderId="4" xfId="0" applyFont="1" applyFill="1" applyBorder="1" applyAlignment="1">
      <alignment horizont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xf>
    <xf numFmtId="0" fontId="6" fillId="2" borderId="1" xfId="0" applyFont="1" applyFill="1" applyBorder="1" applyAlignment="1">
      <alignment horizontal="left"/>
    </xf>
    <xf numFmtId="0" fontId="3" fillId="0" borderId="1" xfId="0" applyFont="1" applyBorder="1" applyAlignment="1">
      <alignment horizontal="center" vertical="distributed" wrapText="1" shrinkToFit="1" readingOrder="1"/>
    </xf>
    <xf numFmtId="0" fontId="3" fillId="0" borderId="1" xfId="0" applyFont="1" applyBorder="1" applyAlignment="1">
      <alignment horizontal="center"/>
    </xf>
    <xf numFmtId="14" fontId="7" fillId="0" borderId="1" xfId="0" applyNumberFormat="1" applyFont="1" applyBorder="1" applyAlignment="1">
      <alignment horizontal="center"/>
    </xf>
    <xf numFmtId="0" fontId="7" fillId="0" borderId="2" xfId="0" applyFont="1" applyBorder="1" applyAlignment="1">
      <alignment horizontal="center" wrapText="1"/>
    </xf>
    <xf numFmtId="0" fontId="7" fillId="0" borderId="4" xfId="0" applyFont="1" applyBorder="1" applyAlignment="1">
      <alignment horizontal="center" wrapText="1"/>
    </xf>
    <xf numFmtId="0" fontId="6" fillId="0" borderId="1" xfId="0" applyFont="1" applyBorder="1" applyAlignment="1">
      <alignment horizontal="left" vertical="center"/>
    </xf>
    <xf numFmtId="0" fontId="7" fillId="0" borderId="1" xfId="0" applyFont="1" applyBorder="1" applyAlignment="1">
      <alignment horizontal="center" vertical="center" wrapText="1"/>
    </xf>
    <xf numFmtId="3" fontId="7" fillId="0" borderId="1" xfId="0" applyNumberFormat="1"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left"/>
    </xf>
    <xf numFmtId="0" fontId="7" fillId="0" borderId="1" xfId="0" applyFont="1" applyBorder="1" applyAlignment="1">
      <alignment horizontal="left"/>
    </xf>
    <xf numFmtId="0" fontId="7" fillId="0" borderId="0" xfId="0" applyFont="1" applyBorder="1" applyAlignment="1">
      <alignment horizontal="center"/>
    </xf>
    <xf numFmtId="0" fontId="0" fillId="0" borderId="5" xfId="0" applyBorder="1" applyAlignment="1">
      <alignment horizontal="center"/>
    </xf>
    <xf numFmtId="168" fontId="7" fillId="0" borderId="1" xfId="0" applyNumberFormat="1" applyFont="1" applyBorder="1" applyAlignment="1">
      <alignment horizontal="center" vertical="center" wrapText="1"/>
    </xf>
    <xf numFmtId="0" fontId="6" fillId="2" borderId="2" xfId="0"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6" fillId="2" borderId="1" xfId="0" applyFont="1" applyFill="1" applyBorder="1" applyAlignment="1">
      <alignment horizontal="left" vertical="distributed" wrapText="1"/>
    </xf>
    <xf numFmtId="0" fontId="6" fillId="2" borderId="2" xfId="0" applyFont="1" applyFill="1" applyBorder="1" applyAlignment="1">
      <alignment horizontal="center" vertical="distributed" wrapText="1"/>
    </xf>
    <xf numFmtId="0" fontId="6" fillId="2" borderId="3" xfId="0" applyFont="1" applyFill="1" applyBorder="1" applyAlignment="1">
      <alignment horizontal="center" vertical="distributed" wrapText="1"/>
    </xf>
    <xf numFmtId="0" fontId="6" fillId="2" borderId="4" xfId="0" applyFont="1" applyFill="1" applyBorder="1" applyAlignment="1">
      <alignment horizontal="center" vertical="distributed" wrapText="1"/>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0" borderId="1" xfId="0" applyFont="1" applyBorder="1" applyAlignment="1">
      <alignment horizontal="center" vertical="top" wrapText="1"/>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4" xfId="0" applyFont="1" applyBorder="1" applyAlignment="1">
      <alignment horizontal="left" wrapText="1"/>
    </xf>
    <xf numFmtId="0" fontId="7" fillId="0" borderId="1" xfId="0" applyFont="1" applyBorder="1" applyAlignment="1">
      <alignment horizontal="center" wrapText="1"/>
    </xf>
    <xf numFmtId="168" fontId="2" fillId="0" borderId="1" xfId="0" applyNumberFormat="1" applyFont="1" applyBorder="1" applyAlignment="1">
      <alignment horizontal="center"/>
    </xf>
    <xf numFmtId="167" fontId="7"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xf>
    <xf numFmtId="0" fontId="6" fillId="2" borderId="1" xfId="0" applyFont="1" applyFill="1" applyBorder="1" applyAlignment="1">
      <alignment horizontal="left" vertic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7" fillId="0" borderId="1" xfId="0" applyFont="1" applyBorder="1" applyAlignment="1">
      <alignment horizontal="left" vertical="top" wrapText="1"/>
    </xf>
    <xf numFmtId="0" fontId="0" fillId="0" borderId="1" xfId="0" applyBorder="1" applyAlignment="1">
      <alignment horizontal="left" wrapText="1"/>
    </xf>
    <xf numFmtId="0" fontId="6" fillId="0" borderId="0" xfId="0" applyFont="1" applyFill="1" applyBorder="1" applyAlignment="1">
      <alignment horizontal="center"/>
    </xf>
    <xf numFmtId="0" fontId="0" fillId="0" borderId="1" xfId="0" applyBorder="1" applyAlignment="1">
      <alignment horizontal="left"/>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7" fillId="0" borderId="1" xfId="0" applyFont="1" applyBorder="1" applyAlignment="1">
      <alignment horizontal="right" wrapText="1"/>
    </xf>
    <xf numFmtId="0" fontId="0" fillId="0" borderId="1" xfId="0" applyBorder="1" applyAlignment="1">
      <alignment horizontal="right"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7" fillId="0" borderId="0" xfId="0" applyFont="1" applyFill="1" applyBorder="1" applyAlignment="1">
      <alignment horizontal="center"/>
    </xf>
    <xf numFmtId="0" fontId="4" fillId="0" borderId="0" xfId="0" applyFont="1" applyBorder="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left"/>
    </xf>
    <xf numFmtId="0" fontId="3" fillId="5" borderId="2" xfId="0" applyFont="1" applyFill="1" applyBorder="1" applyAlignment="1">
      <alignment horizontal="center"/>
    </xf>
    <xf numFmtId="0" fontId="3" fillId="5" borderId="3" xfId="0" applyFont="1" applyFill="1" applyBorder="1" applyAlignment="1">
      <alignment horizontal="center"/>
    </xf>
    <xf numFmtId="0" fontId="3" fillId="5" borderId="1" xfId="0" applyFont="1" applyFill="1" applyBorder="1" applyAlignment="1">
      <alignment horizont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4" fillId="0" borderId="19" xfId="0" applyFont="1" applyBorder="1" applyAlignment="1">
      <alignment horizontal="center"/>
    </xf>
    <xf numFmtId="0" fontId="4" fillId="0" borderId="0" xfId="0" applyFont="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12" xfId="0" applyFont="1" applyFill="1" applyBorder="1" applyAlignment="1">
      <alignment vertical="center"/>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left" vertical="center" wrapText="1"/>
    </xf>
    <xf numFmtId="0" fontId="1" fillId="0" borderId="13" xfId="0" applyFont="1" applyBorder="1" applyAlignment="1">
      <alignment horizontal="left" vertical="center" wrapText="1"/>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10" fontId="8" fillId="0" borderId="17" xfId="0" applyNumberFormat="1" applyFont="1" applyBorder="1" applyAlignment="1">
      <alignment horizontal="center" vertical="center"/>
    </xf>
    <xf numFmtId="10" fontId="8" fillId="0" borderId="1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horizontal="left" vertical="center" wrapText="1"/>
    </xf>
    <xf numFmtId="10" fontId="8" fillId="0" borderId="15" xfId="0" applyNumberFormat="1" applyFont="1" applyBorder="1" applyAlignment="1">
      <alignment horizontal="center" vertical="center"/>
    </xf>
    <xf numFmtId="10" fontId="10" fillId="3" borderId="17" xfId="0" applyNumberFormat="1" applyFont="1" applyFill="1" applyBorder="1" applyAlignment="1">
      <alignment horizontal="center" vertical="center"/>
    </xf>
    <xf numFmtId="10" fontId="10" fillId="3" borderId="15" xfId="0" applyNumberFormat="1" applyFont="1" applyFill="1" applyBorder="1" applyAlignment="1">
      <alignment horizontal="center" vertical="center"/>
    </xf>
    <xf numFmtId="10" fontId="10" fillId="3" borderId="13" xfId="0" applyNumberFormat="1" applyFont="1" applyFill="1" applyBorder="1" applyAlignment="1">
      <alignment horizontal="center" vertical="center"/>
    </xf>
    <xf numFmtId="0" fontId="1" fillId="0" borderId="0" xfId="0" applyFont="1" applyAlignment="1">
      <alignment horizontal="left" vertical="center" wrapText="1"/>
    </xf>
    <xf numFmtId="0" fontId="5" fillId="0" borderId="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vertical="distributed" wrapText="1" shrinkToFit="1" readingOrder="1"/>
    </xf>
    <xf numFmtId="0" fontId="3" fillId="0" borderId="0" xfId="0" applyFont="1" applyBorder="1" applyAlignment="1">
      <alignment horizontal="center"/>
    </xf>
    <xf numFmtId="0" fontId="6" fillId="2" borderId="0" xfId="0" applyFont="1" applyFill="1" applyBorder="1" applyAlignment="1">
      <alignment horizontal="left"/>
    </xf>
    <xf numFmtId="0" fontId="7" fillId="0" borderId="0" xfId="0" applyFont="1" applyBorder="1" applyAlignment="1">
      <alignment horizontal="center" wrapText="1"/>
    </xf>
    <xf numFmtId="0" fontId="7" fillId="0" borderId="0" xfId="0" applyFont="1" applyBorder="1" applyAlignment="1">
      <alignment horizontal="center" vertical="center" wrapText="1"/>
    </xf>
    <xf numFmtId="168" fontId="2" fillId="0" borderId="0" xfId="0" applyNumberFormat="1" applyFont="1" applyBorder="1" applyAlignment="1">
      <alignment horizontal="center"/>
    </xf>
    <xf numFmtId="167" fontId="7" fillId="0" borderId="0" xfId="0" applyNumberFormat="1" applyFont="1" applyBorder="1" applyAlignment="1">
      <alignment horizontal="center" vertical="center"/>
    </xf>
    <xf numFmtId="168" fontId="7" fillId="0" borderId="0" xfId="0" applyNumberFormat="1" applyFont="1" applyBorder="1" applyAlignment="1">
      <alignment horizontal="center" vertical="center" wrapText="1"/>
    </xf>
    <xf numFmtId="168" fontId="6" fillId="0" borderId="0" xfId="0" applyNumberFormat="1" applyFont="1" applyBorder="1" applyAlignment="1">
      <alignment horizontal="center" vertical="center"/>
    </xf>
    <xf numFmtId="168" fontId="7" fillId="0" borderId="0" xfId="1" applyNumberFormat="1" applyFont="1" applyBorder="1" applyAlignment="1">
      <alignment horizontal="center" vertical="center"/>
    </xf>
    <xf numFmtId="0" fontId="0" fillId="0" borderId="0" xfId="0" applyBorder="1" applyAlignment="1">
      <alignment horizontal="center"/>
    </xf>
    <xf numFmtId="0" fontId="6" fillId="2" borderId="0" xfId="0" applyFont="1" applyFill="1" applyBorder="1" applyAlignment="1">
      <alignment horizontal="center" vertical="distributed" wrapText="1"/>
    </xf>
    <xf numFmtId="0" fontId="6" fillId="2" borderId="0" xfId="0" applyFont="1" applyFill="1" applyBorder="1" applyAlignment="1">
      <alignment horizontal="left" wrapText="1"/>
    </xf>
    <xf numFmtId="0" fontId="6" fillId="2" borderId="0" xfId="0" applyFont="1" applyFill="1" applyBorder="1" applyAlignment="1">
      <alignment horizontal="left" vertical="distributed" wrapText="1"/>
    </xf>
    <xf numFmtId="0" fontId="6" fillId="2" borderId="0" xfId="0" applyFont="1" applyFill="1" applyBorder="1" applyAlignment="1">
      <alignment horizontal="center"/>
    </xf>
    <xf numFmtId="0" fontId="6" fillId="2" borderId="0" xfId="0" applyFont="1" applyFill="1" applyBorder="1" applyAlignment="1">
      <alignment horizontal="center" vertical="center"/>
    </xf>
    <xf numFmtId="0" fontId="1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wrapText="1"/>
    </xf>
    <xf numFmtId="168" fontId="6" fillId="0" borderId="0" xfId="1" applyNumberFormat="1" applyFont="1" applyBorder="1" applyAlignment="1">
      <alignment horizontal="center" vertical="center"/>
    </xf>
    <xf numFmtId="168" fontId="0" fillId="0" borderId="0" xfId="0" applyNumberFormat="1"/>
    <xf numFmtId="10" fontId="17" fillId="0" borderId="20" xfId="0" applyNumberFormat="1" applyFont="1" applyBorder="1" applyAlignment="1" applyProtection="1">
      <alignment vertical="center" wrapText="1"/>
      <protection locked="0"/>
    </xf>
    <xf numFmtId="10" fontId="17" fillId="0" borderId="21" xfId="0" applyNumberFormat="1" applyFont="1" applyBorder="1" applyAlignment="1">
      <alignment vertical="center" wrapText="1"/>
    </xf>
    <xf numFmtId="10" fontId="17" fillId="0" borderId="21" xfId="0" applyNumberFormat="1" applyFont="1" applyBorder="1" applyAlignment="1" applyProtection="1">
      <alignment vertical="center" wrapText="1"/>
      <protection locked="0"/>
    </xf>
    <xf numFmtId="0" fontId="18" fillId="6" borderId="22" xfId="0" applyFont="1" applyFill="1" applyBorder="1" applyAlignment="1">
      <alignment horizontal="center"/>
    </xf>
    <xf numFmtId="0" fontId="18" fillId="6" borderId="0" xfId="0" applyFont="1" applyFill="1" applyAlignment="1">
      <alignment horizontal="center"/>
    </xf>
    <xf numFmtId="10" fontId="6" fillId="2" borderId="1" xfId="1" applyNumberFormat="1" applyFont="1" applyFill="1" applyBorder="1" applyAlignment="1">
      <alignment horizontal="right" vertical="center"/>
    </xf>
    <xf numFmtId="10" fontId="17" fillId="0" borderId="23" xfId="0" applyNumberFormat="1" applyFont="1" applyBorder="1" applyAlignment="1" applyProtection="1">
      <alignment horizontal="right" vertical="center" wrapText="1"/>
      <protection locked="0"/>
    </xf>
    <xf numFmtId="10" fontId="17" fillId="0" borderId="24" xfId="0" applyNumberFormat="1" applyFont="1" applyBorder="1" applyAlignment="1" applyProtection="1">
      <alignment vertical="center" wrapText="1"/>
      <protection locked="0"/>
    </xf>
    <xf numFmtId="10" fontId="17" fillId="0" borderId="24" xfId="0" applyNumberFormat="1" applyFont="1" applyBorder="1" applyAlignment="1" applyProtection="1">
      <alignment horizontal="right" vertical="center" wrapText="1"/>
      <protection locked="0"/>
    </xf>
    <xf numFmtId="10" fontId="17" fillId="0" borderId="25" xfId="0" applyNumberFormat="1" applyFont="1" applyBorder="1" applyAlignment="1" applyProtection="1">
      <alignment horizontal="right" vertical="center" wrapText="1"/>
      <protection locked="0"/>
    </xf>
    <xf numFmtId="0" fontId="19" fillId="0" borderId="18" xfId="0" applyFont="1" applyBorder="1" applyAlignment="1">
      <alignment horizontal="center" vertical="center"/>
    </xf>
    <xf numFmtId="49" fontId="19" fillId="0" borderId="26" xfId="0" applyNumberFormat="1" applyFont="1" applyBorder="1" applyAlignment="1">
      <alignment horizontal="left" vertical="center" wrapText="1"/>
    </xf>
    <xf numFmtId="10" fontId="19" fillId="0" borderId="27" xfId="0" applyNumberFormat="1" applyFont="1" applyBorder="1" applyAlignment="1">
      <alignment horizontal="right" vertical="center" wrapText="1"/>
    </xf>
    <xf numFmtId="169" fontId="19" fillId="0" borderId="28" xfId="0" applyNumberFormat="1" applyFont="1" applyBorder="1" applyAlignment="1">
      <alignment vertical="center" wrapText="1"/>
    </xf>
    <xf numFmtId="169" fontId="19" fillId="0" borderId="29" xfId="0" applyNumberFormat="1" applyFont="1" applyBorder="1" applyAlignment="1">
      <alignment horizontal="right" vertical="center"/>
    </xf>
    <xf numFmtId="49" fontId="20" fillId="0" borderId="30" xfId="0" applyNumberFormat="1" applyFont="1" applyBorder="1" applyAlignment="1">
      <alignment horizontal="left" vertical="center" wrapText="1"/>
    </xf>
    <xf numFmtId="10" fontId="20" fillId="0" borderId="26" xfId="0" applyNumberFormat="1" applyFont="1" applyBorder="1" applyAlignment="1">
      <alignment horizontal="right" vertical="center" wrapText="1"/>
    </xf>
    <xf numFmtId="169" fontId="20" fillId="0" borderId="28" xfId="0" applyNumberFormat="1" applyFont="1" applyBorder="1" applyAlignment="1">
      <alignment vertical="center" wrapText="1"/>
    </xf>
    <xf numFmtId="10" fontId="20" fillId="0" borderId="28" xfId="0" applyNumberFormat="1" applyFont="1" applyBorder="1" applyAlignment="1">
      <alignment vertical="center" wrapText="1"/>
    </xf>
    <xf numFmtId="2" fontId="0" fillId="0" borderId="0" xfId="0" applyNumberFormat="1"/>
    <xf numFmtId="0" fontId="21" fillId="0" borderId="1" xfId="0" applyFont="1" applyBorder="1" applyAlignment="1">
      <alignment horizontal="center" vertical="distributed" wrapText="1" shrinkToFit="1" readingOrder="1"/>
    </xf>
    <xf numFmtId="0" fontId="21" fillId="0" borderId="1" xfId="0" applyFont="1" applyBorder="1" applyAlignment="1">
      <alignment horizontal="center"/>
    </xf>
    <xf numFmtId="0" fontId="22" fillId="0" borderId="1" xfId="0" applyFont="1" applyBorder="1" applyAlignment="1">
      <alignment horizontal="center"/>
    </xf>
    <xf numFmtId="0" fontId="21" fillId="2" borderId="7" xfId="0" applyFont="1" applyFill="1" applyBorder="1" applyAlignment="1">
      <alignment horizontal="center" vertical="distributed" wrapText="1"/>
    </xf>
    <xf numFmtId="0" fontId="21" fillId="2" borderId="8" xfId="0" applyFont="1" applyFill="1" applyBorder="1" applyAlignment="1">
      <alignment horizontal="center" vertical="center"/>
    </xf>
    <xf numFmtId="168" fontId="21" fillId="2" borderId="8" xfId="0" applyNumberFormat="1"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168" fontId="21" fillId="2" borderId="3" xfId="0" applyNumberFormat="1" applyFont="1" applyFill="1" applyBorder="1" applyAlignment="1">
      <alignment horizontal="center" vertical="center"/>
    </xf>
    <xf numFmtId="168" fontId="21" fillId="2" borderId="4" xfId="0" applyNumberFormat="1" applyFont="1" applyFill="1" applyBorder="1" applyAlignment="1">
      <alignment horizontal="center" vertical="center"/>
    </xf>
    <xf numFmtId="0" fontId="21" fillId="2" borderId="6" xfId="0" applyFont="1" applyFill="1" applyBorder="1" applyAlignment="1">
      <alignment horizontal="center" vertical="distributed" wrapText="1"/>
    </xf>
    <xf numFmtId="0" fontId="21" fillId="2" borderId="9" xfId="0" applyFont="1" applyFill="1" applyBorder="1" applyAlignment="1">
      <alignment horizontal="center" vertical="center"/>
    </xf>
    <xf numFmtId="168" fontId="21" fillId="2" borderId="9"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165" fontId="21" fillId="2" borderId="1" xfId="1"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165" fontId="22" fillId="0" borderId="1" xfId="1" applyFont="1" applyBorder="1" applyAlignment="1">
      <alignment horizontal="center" vertical="center"/>
    </xf>
    <xf numFmtId="3" fontId="22" fillId="0" borderId="1" xfId="0" applyNumberFormat="1" applyFont="1" applyBorder="1" applyAlignment="1">
      <alignment horizontal="center" vertical="center"/>
    </xf>
    <xf numFmtId="0" fontId="22" fillId="0" borderId="1" xfId="0" applyFont="1" applyBorder="1" applyAlignment="1">
      <alignment horizontal="left" vertic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3" fontId="21" fillId="0" borderId="1" xfId="0" applyNumberFormat="1" applyFont="1" applyBorder="1" applyAlignment="1">
      <alignment horizontal="center"/>
    </xf>
    <xf numFmtId="0" fontId="22" fillId="0" borderId="1" xfId="0" applyFont="1" applyBorder="1" applyAlignment="1">
      <alignment horizontal="center"/>
    </xf>
    <xf numFmtId="165" fontId="21" fillId="0" borderId="1" xfId="1"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165" fontId="21" fillId="3" borderId="1" xfId="1" applyFont="1" applyFill="1" applyBorder="1" applyAlignment="1">
      <alignment vertical="center"/>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165" fontId="21" fillId="0" borderId="1" xfId="1" applyFont="1" applyBorder="1" applyAlignment="1">
      <alignment vertical="center"/>
    </xf>
    <xf numFmtId="0" fontId="21" fillId="0" borderId="1" xfId="0" applyFont="1" applyBorder="1" applyAlignment="1">
      <alignment horizontal="center" vertical="center"/>
    </xf>
  </cellXfs>
  <cellStyles count="3">
    <cellStyle name="Moeda" xfId="1" builtinId="4"/>
    <cellStyle name="Normal" xfId="0" builtinId="0"/>
    <cellStyle name="Porcentagem"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ury/Desktop/2020/LICITA&#199;&#213;ES%202020/ADASA%20-%20DF/DRG%20ADA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itação"/>
      <sheetName val="Plan1"/>
    </sheetNames>
    <sheetDataSet>
      <sheetData sheetId="0">
        <row r="7">
          <cell r="H7">
            <v>10491393.84</v>
          </cell>
        </row>
        <row r="54">
          <cell r="F54">
            <v>1.924321361185713E-2</v>
          </cell>
        </row>
        <row r="55">
          <cell r="F55">
            <v>14144.844435480656</v>
          </cell>
        </row>
      </sheetData>
      <sheetData sheetId="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AEEA-8E83-412B-A297-563A98FF3CE3}">
  <dimension ref="A1:F171"/>
  <sheetViews>
    <sheetView view="pageBreakPreview" topLeftCell="A74" zoomScale="115" zoomScaleNormal="130" zoomScaleSheetLayoutView="115" workbookViewId="0">
      <selection activeCell="E74" sqref="E1:F1048576"/>
    </sheetView>
  </sheetViews>
  <sheetFormatPr defaultRowHeight="12.75" x14ac:dyDescent="0.2"/>
  <cols>
    <col min="1" max="1" width="6.28515625" customWidth="1"/>
    <col min="2" max="2" width="68.85546875" customWidth="1"/>
    <col min="3" max="3" width="10" customWidth="1"/>
    <col min="4" max="6" width="14.28515625" style="62" customWidth="1"/>
  </cols>
  <sheetData>
    <row r="1" spans="1:6" x14ac:dyDescent="0.2">
      <c r="A1" s="206" t="s">
        <v>43</v>
      </c>
      <c r="B1" s="207"/>
      <c r="C1" s="207"/>
      <c r="D1" s="207"/>
      <c r="E1" s="307"/>
      <c r="F1" s="307"/>
    </row>
    <row r="2" spans="1:6" ht="12.75" customHeight="1" x14ac:dyDescent="0.2">
      <c r="A2" s="206" t="s">
        <v>42</v>
      </c>
      <c r="B2" s="206"/>
      <c r="C2" s="206"/>
      <c r="D2" s="206"/>
      <c r="E2" s="308"/>
      <c r="F2" s="308"/>
    </row>
    <row r="3" spans="1:6" ht="12.75" customHeight="1" x14ac:dyDescent="0.2">
      <c r="A3" s="209" t="s">
        <v>104</v>
      </c>
      <c r="B3" s="209"/>
      <c r="C3" s="209"/>
      <c r="D3" s="209"/>
      <c r="E3" s="309"/>
      <c r="F3" s="309"/>
    </row>
    <row r="4" spans="1:6" x14ac:dyDescent="0.2">
      <c r="A4" s="210" t="str">
        <f>'Assist Tec Adm SN'!A4:D4</f>
        <v>Processo Eletrônico n.ºXX/2020</v>
      </c>
      <c r="B4" s="210"/>
      <c r="C4" s="210"/>
      <c r="D4" s="210"/>
      <c r="E4" s="310"/>
      <c r="F4" s="310"/>
    </row>
    <row r="5" spans="1:6" x14ac:dyDescent="0.2">
      <c r="A5" s="217"/>
      <c r="B5" s="218"/>
      <c r="C5" s="218"/>
      <c r="D5" s="219"/>
      <c r="E5" s="176"/>
      <c r="F5" s="176"/>
    </row>
    <row r="6" spans="1:6" x14ac:dyDescent="0.2">
      <c r="A6" s="208" t="s">
        <v>29</v>
      </c>
      <c r="B6" s="208"/>
      <c r="C6" s="208"/>
      <c r="D6" s="208"/>
      <c r="E6"/>
      <c r="F6"/>
    </row>
    <row r="7" spans="1:6" x14ac:dyDescent="0.2">
      <c r="A7" s="141" t="s">
        <v>10</v>
      </c>
      <c r="B7" s="140" t="s">
        <v>7</v>
      </c>
      <c r="C7" s="211">
        <v>44000</v>
      </c>
      <c r="D7" s="186"/>
      <c r="E7"/>
      <c r="F7"/>
    </row>
    <row r="8" spans="1:6" ht="12.75" customHeight="1" x14ac:dyDescent="0.2">
      <c r="A8" s="141" t="s">
        <v>11</v>
      </c>
      <c r="B8" s="140" t="s">
        <v>4</v>
      </c>
      <c r="C8" s="212" t="s">
        <v>107</v>
      </c>
      <c r="D8" s="213"/>
      <c r="E8"/>
      <c r="F8"/>
    </row>
    <row r="9" spans="1:6" x14ac:dyDescent="0.2">
      <c r="A9" s="141" t="s">
        <v>12</v>
      </c>
      <c r="B9" s="140" t="s">
        <v>9</v>
      </c>
      <c r="C9" s="186" t="s">
        <v>238</v>
      </c>
      <c r="D9" s="186"/>
      <c r="E9"/>
      <c r="F9"/>
    </row>
    <row r="10" spans="1:6" x14ac:dyDescent="0.2">
      <c r="A10" s="141" t="s">
        <v>13</v>
      </c>
      <c r="B10" s="140" t="s">
        <v>6</v>
      </c>
      <c r="C10" s="186">
        <v>12</v>
      </c>
      <c r="D10" s="186"/>
      <c r="E10"/>
      <c r="F10"/>
    </row>
    <row r="11" spans="1:6" x14ac:dyDescent="0.2">
      <c r="A11" s="214" t="s">
        <v>16</v>
      </c>
      <c r="B11" s="214"/>
      <c r="C11" s="214"/>
      <c r="D11" s="214"/>
      <c r="E11"/>
      <c r="F11"/>
    </row>
    <row r="12" spans="1:6" ht="24.75" customHeight="1" x14ac:dyDescent="0.2">
      <c r="A12" s="16" t="s">
        <v>10</v>
      </c>
      <c r="B12" s="156" t="s">
        <v>14</v>
      </c>
      <c r="C12" s="215" t="s">
        <v>235</v>
      </c>
      <c r="D12" s="215"/>
      <c r="E12"/>
      <c r="F12"/>
    </row>
    <row r="13" spans="1:6" x14ac:dyDescent="0.2">
      <c r="A13" s="141" t="s">
        <v>11</v>
      </c>
      <c r="B13" s="140" t="s">
        <v>15</v>
      </c>
      <c r="C13" s="186" t="s">
        <v>36</v>
      </c>
      <c r="D13" s="186"/>
      <c r="E13"/>
      <c r="F13"/>
    </row>
    <row r="14" spans="1:6" x14ac:dyDescent="0.2">
      <c r="A14" s="141" t="s">
        <v>12</v>
      </c>
      <c r="B14" s="140" t="s">
        <v>5</v>
      </c>
      <c r="C14" s="216">
        <v>2</v>
      </c>
      <c r="D14" s="216"/>
      <c r="E14"/>
      <c r="F14"/>
    </row>
    <row r="15" spans="1:6" x14ac:dyDescent="0.2">
      <c r="A15" s="208" t="s">
        <v>28</v>
      </c>
      <c r="B15" s="208"/>
      <c r="C15" s="208"/>
      <c r="D15" s="208"/>
      <c r="E15"/>
      <c r="F15"/>
    </row>
    <row r="16" spans="1:6" ht="25.5" customHeight="1" x14ac:dyDescent="0.2">
      <c r="A16" s="159" t="s">
        <v>10</v>
      </c>
      <c r="B16" s="161" t="s">
        <v>14</v>
      </c>
      <c r="C16" s="215" t="str">
        <f>C12</f>
        <v>Auxiliar de Manutenção Predial - CBO 5143-10</v>
      </c>
      <c r="D16" s="215"/>
      <c r="E16" s="312"/>
      <c r="F16" s="312"/>
    </row>
    <row r="17" spans="1:6" x14ac:dyDescent="0.2">
      <c r="A17" s="141" t="s">
        <v>11</v>
      </c>
      <c r="B17" s="140" t="s">
        <v>105</v>
      </c>
      <c r="C17" s="242">
        <v>1826.64</v>
      </c>
      <c r="D17" s="242"/>
      <c r="E17" s="314"/>
      <c r="F17" s="314"/>
    </row>
    <row r="18" spans="1:6" ht="24.75" customHeight="1" x14ac:dyDescent="0.2">
      <c r="A18" s="16" t="s">
        <v>12</v>
      </c>
      <c r="B18" s="158" t="s">
        <v>17</v>
      </c>
      <c r="C18" s="215" t="str">
        <f>C16</f>
        <v>Auxiliar de Manutenção Predial - CBO 5143-10</v>
      </c>
      <c r="D18" s="215"/>
      <c r="E18" s="313"/>
      <c r="F18" s="313"/>
    </row>
    <row r="19" spans="1:6" ht="12.75" customHeight="1" x14ac:dyDescent="0.2">
      <c r="A19" s="141" t="s">
        <v>13</v>
      </c>
      <c r="B19" s="140" t="s">
        <v>8</v>
      </c>
      <c r="C19" s="243">
        <v>43466</v>
      </c>
      <c r="D19" s="244"/>
      <c r="E19" s="315"/>
      <c r="F19" s="315"/>
    </row>
    <row r="20" spans="1:6" ht="12.75" customHeight="1" x14ac:dyDescent="0.2">
      <c r="A20" s="141" t="s">
        <v>70</v>
      </c>
      <c r="B20" s="140" t="s">
        <v>112</v>
      </c>
      <c r="C20" s="224">
        <v>1045</v>
      </c>
      <c r="D20" s="224"/>
      <c r="E20" s="316"/>
      <c r="F20" s="316"/>
    </row>
    <row r="21" spans="1:6" x14ac:dyDescent="0.2">
      <c r="A21" s="222"/>
      <c r="B21" s="222"/>
      <c r="C21" s="222"/>
      <c r="D21" s="222"/>
      <c r="E21" s="176"/>
      <c r="F21" s="176"/>
    </row>
    <row r="22" spans="1:6" x14ac:dyDescent="0.2">
      <c r="A22" s="235" t="s">
        <v>27</v>
      </c>
      <c r="B22" s="235"/>
      <c r="C22" s="17"/>
      <c r="D22" s="55"/>
      <c r="E22" s="55"/>
      <c r="F22"/>
    </row>
    <row r="23" spans="1:6" x14ac:dyDescent="0.2">
      <c r="A23" s="220" t="s">
        <v>18</v>
      </c>
      <c r="B23" s="220"/>
      <c r="C23" s="10" t="s">
        <v>1</v>
      </c>
      <c r="D23" s="52" t="s">
        <v>19</v>
      </c>
      <c r="E23" s="52" t="s">
        <v>19</v>
      </c>
      <c r="F23"/>
    </row>
    <row r="24" spans="1:6" x14ac:dyDescent="0.2">
      <c r="A24" s="141" t="s">
        <v>10</v>
      </c>
      <c r="B24" s="140" t="s">
        <v>20</v>
      </c>
      <c r="C24" s="48"/>
      <c r="D24" s="56">
        <f>C17</f>
        <v>1826.64</v>
      </c>
      <c r="E24" s="56">
        <v>1826.64</v>
      </c>
      <c r="F24"/>
    </row>
    <row r="25" spans="1:6" x14ac:dyDescent="0.2">
      <c r="A25" s="141" t="s">
        <v>11</v>
      </c>
      <c r="B25" s="91" t="s">
        <v>113</v>
      </c>
      <c r="C25" s="22">
        <v>0</v>
      </c>
      <c r="D25" s="57">
        <f>C25*D24</f>
        <v>0</v>
      </c>
      <c r="E25" s="57">
        <f>D25*E24</f>
        <v>0</v>
      </c>
      <c r="F25"/>
    </row>
    <row r="26" spans="1:6" x14ac:dyDescent="0.2">
      <c r="A26" s="141" t="s">
        <v>12</v>
      </c>
      <c r="B26" s="145" t="s">
        <v>114</v>
      </c>
      <c r="C26" s="22">
        <v>0</v>
      </c>
      <c r="D26" s="57">
        <f>C26*C20</f>
        <v>0</v>
      </c>
      <c r="E26" s="57">
        <f>D26*D20</f>
        <v>0</v>
      </c>
      <c r="F26"/>
    </row>
    <row r="27" spans="1:6" ht="12.75" customHeight="1" x14ac:dyDescent="0.2">
      <c r="A27" s="141" t="s">
        <v>13</v>
      </c>
      <c r="B27" s="91" t="s">
        <v>40</v>
      </c>
      <c r="C27" s="22">
        <v>0</v>
      </c>
      <c r="D27" s="57">
        <v>0</v>
      </c>
      <c r="E27" s="57">
        <v>0</v>
      </c>
      <c r="F27"/>
    </row>
    <row r="28" spans="1:6" x14ac:dyDescent="0.2">
      <c r="A28" s="141" t="s">
        <v>70</v>
      </c>
      <c r="B28" s="92" t="s">
        <v>115</v>
      </c>
      <c r="C28" s="22">
        <v>0</v>
      </c>
      <c r="D28" s="57">
        <v>0</v>
      </c>
      <c r="E28" s="57">
        <v>0</v>
      </c>
      <c r="F28"/>
    </row>
    <row r="29" spans="1:6" ht="12.75" customHeight="1" x14ac:dyDescent="0.2">
      <c r="A29" s="141" t="s">
        <v>76</v>
      </c>
      <c r="B29" s="92" t="s">
        <v>116</v>
      </c>
      <c r="C29" s="22">
        <v>0</v>
      </c>
      <c r="D29" s="57">
        <v>0</v>
      </c>
      <c r="E29" s="57">
        <v>0</v>
      </c>
      <c r="F29"/>
    </row>
    <row r="30" spans="1:6" x14ac:dyDescent="0.2">
      <c r="A30" s="141" t="s">
        <v>79</v>
      </c>
      <c r="B30" s="140" t="s">
        <v>0</v>
      </c>
      <c r="C30" s="12">
        <v>0</v>
      </c>
      <c r="D30" s="56">
        <v>0</v>
      </c>
      <c r="E30" s="56">
        <v>0</v>
      </c>
      <c r="F30"/>
    </row>
    <row r="31" spans="1:6" x14ac:dyDescent="0.2">
      <c r="A31" s="235" t="s">
        <v>89</v>
      </c>
      <c r="B31" s="235"/>
      <c r="C31" s="235"/>
      <c r="D31" s="86">
        <f>SUM(D24:D30)</f>
        <v>1826.64</v>
      </c>
      <c r="E31" s="86">
        <f>SUM(E24:E30)</f>
        <v>1826.64</v>
      </c>
      <c r="F31"/>
    </row>
    <row r="32" spans="1:6" ht="12.75" customHeight="1" x14ac:dyDescent="0.2">
      <c r="A32" s="223"/>
      <c r="B32" s="223"/>
      <c r="C32" s="223"/>
      <c r="D32" s="223"/>
      <c r="E32" s="319"/>
      <c r="F32" s="319"/>
    </row>
    <row r="33" spans="1:6" ht="12.75" customHeight="1" x14ac:dyDescent="0.2">
      <c r="A33" s="229" t="s">
        <v>117</v>
      </c>
      <c r="B33" s="230"/>
      <c r="C33" s="230"/>
      <c r="D33" s="231"/>
      <c r="E33" s="320"/>
      <c r="F33" s="320"/>
    </row>
    <row r="34" spans="1:6" ht="12.75" customHeight="1" x14ac:dyDescent="0.2">
      <c r="A34" s="232" t="s">
        <v>118</v>
      </c>
      <c r="B34" s="233"/>
      <c r="C34" s="233"/>
      <c r="D34" s="234"/>
      <c r="E34" s="311"/>
      <c r="F34" s="311"/>
    </row>
    <row r="35" spans="1:6" ht="12.75" customHeight="1" x14ac:dyDescent="0.2">
      <c r="A35" s="82" t="s">
        <v>30</v>
      </c>
      <c r="B35" s="83" t="s">
        <v>120</v>
      </c>
      <c r="C35" s="10" t="s">
        <v>1</v>
      </c>
      <c r="D35" s="52" t="s">
        <v>19</v>
      </c>
      <c r="E35" s="10" t="s">
        <v>1</v>
      </c>
      <c r="F35" s="52" t="s">
        <v>19</v>
      </c>
    </row>
    <row r="36" spans="1:6" ht="12.75" customHeight="1" x14ac:dyDescent="0.2">
      <c r="A36" s="141" t="s">
        <v>10</v>
      </c>
      <c r="B36" s="140" t="s">
        <v>109</v>
      </c>
      <c r="C36" s="12">
        <v>8.3299999999999999E-2</v>
      </c>
      <c r="D36" s="56">
        <f>(D$31*C36)</f>
        <v>152.15911199999999</v>
      </c>
      <c r="E36" s="12">
        <v>8.3299999999999999E-2</v>
      </c>
      <c r="F36" s="56">
        <f>(E$31*E36)</f>
        <v>152.15911199999999</v>
      </c>
    </row>
    <row r="37" spans="1:6" ht="12.75" customHeight="1" x14ac:dyDescent="0.2">
      <c r="A37" s="141" t="s">
        <v>11</v>
      </c>
      <c r="B37" s="140" t="s">
        <v>119</v>
      </c>
      <c r="C37" s="22">
        <v>0.121</v>
      </c>
      <c r="D37" s="56">
        <f>(D$31*C37)</f>
        <v>221.02343999999999</v>
      </c>
      <c r="E37" s="22">
        <v>0.1111</v>
      </c>
      <c r="F37" s="56">
        <f>(E$31*E37)</f>
        <v>202.93970400000001</v>
      </c>
    </row>
    <row r="38" spans="1:6" ht="12.75" customHeight="1" x14ac:dyDescent="0.2">
      <c r="A38" s="235" t="s">
        <v>89</v>
      </c>
      <c r="B38" s="235"/>
      <c r="C38" s="87">
        <f>SUM(C36:C37)</f>
        <v>0.20429999999999998</v>
      </c>
      <c r="D38" s="86">
        <f>SUM(D36:D37)</f>
        <v>373.18255199999999</v>
      </c>
      <c r="E38" s="87">
        <f>SUM(E36:E37)</f>
        <v>0.19440000000000002</v>
      </c>
      <c r="F38" s="86">
        <f>SUM(F36:F37)</f>
        <v>355.098816</v>
      </c>
    </row>
    <row r="39" spans="1:6" x14ac:dyDescent="0.2">
      <c r="A39" s="223"/>
      <c r="B39" s="223"/>
      <c r="C39" s="223"/>
      <c r="D39" s="223"/>
      <c r="E39" s="319"/>
      <c r="F39" s="319"/>
    </row>
    <row r="40" spans="1:6" ht="23.25" customHeight="1" x14ac:dyDescent="0.2">
      <c r="A40" s="225" t="s">
        <v>121</v>
      </c>
      <c r="B40" s="226"/>
      <c r="C40" s="226"/>
      <c r="D40" s="227"/>
      <c r="E40" s="321"/>
      <c r="F40"/>
    </row>
    <row r="41" spans="1:6" ht="12.75" customHeight="1" x14ac:dyDescent="0.2">
      <c r="A41" s="149" t="s">
        <v>31</v>
      </c>
      <c r="B41" s="84" t="s">
        <v>122</v>
      </c>
      <c r="C41" s="10" t="s">
        <v>1</v>
      </c>
      <c r="D41" s="52" t="s">
        <v>19</v>
      </c>
      <c r="E41" s="52" t="s">
        <v>19</v>
      </c>
      <c r="F41"/>
    </row>
    <row r="42" spans="1:6" x14ac:dyDescent="0.2">
      <c r="A42" s="141" t="s">
        <v>10</v>
      </c>
      <c r="B42" s="11" t="s">
        <v>123</v>
      </c>
      <c r="C42" s="12">
        <v>0.2</v>
      </c>
      <c r="D42" s="103">
        <f t="shared" ref="D42:D49" si="0">($D$31+$D$38)*C42</f>
        <v>439.96451040000005</v>
      </c>
      <c r="E42" s="103">
        <f>C42*($E$31)</f>
        <v>365.32800000000003</v>
      </c>
      <c r="F42" s="349"/>
    </row>
    <row r="43" spans="1:6" x14ac:dyDescent="0.2">
      <c r="A43" s="141" t="s">
        <v>11</v>
      </c>
      <c r="B43" s="11" t="s">
        <v>71</v>
      </c>
      <c r="C43" s="12">
        <v>2.5000000000000001E-2</v>
      </c>
      <c r="D43" s="103">
        <f t="shared" si="0"/>
        <v>54.995563800000006</v>
      </c>
      <c r="E43" s="103">
        <f t="shared" ref="E43:E49" si="1">C43*($E$31)</f>
        <v>45.666000000000004</v>
      </c>
      <c r="F43" s="349"/>
    </row>
    <row r="44" spans="1:6" x14ac:dyDescent="0.2">
      <c r="A44" s="141" t="s">
        <v>12</v>
      </c>
      <c r="B44" s="11" t="s">
        <v>124</v>
      </c>
      <c r="C44" s="12">
        <v>0.02</v>
      </c>
      <c r="D44" s="103">
        <f t="shared" si="0"/>
        <v>43.996451040000004</v>
      </c>
      <c r="E44" s="103">
        <f t="shared" si="1"/>
        <v>36.532800000000002</v>
      </c>
      <c r="F44" s="349"/>
    </row>
    <row r="45" spans="1:6" x14ac:dyDescent="0.2">
      <c r="A45" s="141" t="s">
        <v>13</v>
      </c>
      <c r="B45" s="11" t="s">
        <v>132</v>
      </c>
      <c r="C45" s="12">
        <v>1.4999999999999999E-2</v>
      </c>
      <c r="D45" s="103">
        <f t="shared" si="0"/>
        <v>32.997338280000001</v>
      </c>
      <c r="E45" s="103">
        <f t="shared" si="1"/>
        <v>27.3996</v>
      </c>
      <c r="F45" s="349"/>
    </row>
    <row r="46" spans="1:6" x14ac:dyDescent="0.2">
      <c r="A46" s="141" t="s">
        <v>70</v>
      </c>
      <c r="B46" s="13" t="s">
        <v>130</v>
      </c>
      <c r="C46" s="12">
        <v>0.01</v>
      </c>
      <c r="D46" s="103">
        <f t="shared" si="0"/>
        <v>21.998225520000002</v>
      </c>
      <c r="E46" s="103">
        <f t="shared" si="1"/>
        <v>18.266400000000001</v>
      </c>
      <c r="F46" s="349"/>
    </row>
    <row r="47" spans="1:6" x14ac:dyDescent="0.2">
      <c r="A47" s="141" t="s">
        <v>76</v>
      </c>
      <c r="B47" s="11" t="s">
        <v>125</v>
      </c>
      <c r="C47" s="12">
        <v>6.0000000000000001E-3</v>
      </c>
      <c r="D47" s="103">
        <f t="shared" si="0"/>
        <v>13.198935312000001</v>
      </c>
      <c r="E47" s="103">
        <f t="shared" si="1"/>
        <v>10.959840000000002</v>
      </c>
      <c r="F47" s="349"/>
    </row>
    <row r="48" spans="1:6" x14ac:dyDescent="0.2">
      <c r="A48" s="141" t="s">
        <v>79</v>
      </c>
      <c r="B48" s="11" t="s">
        <v>126</v>
      </c>
      <c r="C48" s="12">
        <v>2E-3</v>
      </c>
      <c r="D48" s="103">
        <f t="shared" si="0"/>
        <v>4.3996451040000002</v>
      </c>
      <c r="E48" s="103">
        <f t="shared" si="1"/>
        <v>3.6532800000000001</v>
      </c>
      <c r="F48" s="349"/>
    </row>
    <row r="49" spans="1:6" x14ac:dyDescent="0.2">
      <c r="A49" s="141" t="s">
        <v>86</v>
      </c>
      <c r="B49" s="11" t="s">
        <v>131</v>
      </c>
      <c r="C49" s="12">
        <v>0.08</v>
      </c>
      <c r="D49" s="103">
        <f t="shared" si="0"/>
        <v>175.98580416000001</v>
      </c>
      <c r="E49" s="103">
        <f t="shared" si="1"/>
        <v>146.13120000000001</v>
      </c>
      <c r="F49"/>
    </row>
    <row r="50" spans="1:6" x14ac:dyDescent="0.2">
      <c r="A50" s="236" t="s">
        <v>89</v>
      </c>
      <c r="B50" s="236"/>
      <c r="C50" s="87">
        <f>SUM(C42:C49)</f>
        <v>0.35800000000000004</v>
      </c>
      <c r="D50" s="86">
        <f>SUM(D42:D49)</f>
        <v>787.53647361600008</v>
      </c>
      <c r="E50" s="86">
        <f>SUM(E42:E49)</f>
        <v>653.93712000000005</v>
      </c>
      <c r="F50" s="349"/>
    </row>
    <row r="51" spans="1:6" x14ac:dyDescent="0.2">
      <c r="A51" s="222"/>
      <c r="B51" s="222"/>
      <c r="C51" s="222"/>
      <c r="D51" s="222"/>
      <c r="E51" s="176"/>
      <c r="F51" s="349"/>
    </row>
    <row r="52" spans="1:6" x14ac:dyDescent="0.2">
      <c r="A52" s="228" t="s">
        <v>127</v>
      </c>
      <c r="B52" s="228"/>
      <c r="C52" s="228"/>
      <c r="D52" s="228"/>
      <c r="E52" s="322"/>
      <c r="F52" s="349"/>
    </row>
    <row r="53" spans="1:6" x14ac:dyDescent="0.2">
      <c r="A53" s="96" t="s">
        <v>32</v>
      </c>
      <c r="B53" s="220" t="s">
        <v>21</v>
      </c>
      <c r="C53" s="220"/>
      <c r="D53" s="52" t="s">
        <v>19</v>
      </c>
      <c r="E53" s="52" t="s">
        <v>19</v>
      </c>
      <c r="F53"/>
    </row>
    <row r="54" spans="1:6" x14ac:dyDescent="0.2">
      <c r="A54" s="141" t="s">
        <v>10</v>
      </c>
      <c r="B54" s="221" t="s">
        <v>106</v>
      </c>
      <c r="C54" s="221"/>
      <c r="D54" s="57">
        <f xml:space="preserve"> 22*5.5*2 -6%*D24</f>
        <v>132.4016</v>
      </c>
      <c r="E54" s="57">
        <f>IF(((5.5*2*22)-E31*0.06)&lt;0,0,(5.5*2*22)-E31*0.06)</f>
        <v>132.4016</v>
      </c>
      <c r="F54"/>
    </row>
    <row r="55" spans="1:6" x14ac:dyDescent="0.2">
      <c r="A55" s="141" t="s">
        <v>11</v>
      </c>
      <c r="B55" s="221" t="s">
        <v>108</v>
      </c>
      <c r="C55" s="252"/>
      <c r="D55" s="57">
        <f>22*33.62</f>
        <v>739.64</v>
      </c>
      <c r="E55" s="57">
        <f>(22*33.62)</f>
        <v>739.64</v>
      </c>
      <c r="F55" s="139"/>
    </row>
    <row r="56" spans="1:6" x14ac:dyDescent="0.2">
      <c r="A56" s="141" t="s">
        <v>12</v>
      </c>
      <c r="B56" s="221" t="s">
        <v>37</v>
      </c>
      <c r="C56" s="252"/>
      <c r="D56" s="59">
        <v>153.77000000000001</v>
      </c>
      <c r="E56" s="59">
        <v>153.77000000000001</v>
      </c>
      <c r="F56"/>
    </row>
    <row r="57" spans="1:6" x14ac:dyDescent="0.2">
      <c r="A57" s="141" t="s">
        <v>13</v>
      </c>
      <c r="B57" s="266" t="s">
        <v>33</v>
      </c>
      <c r="C57" s="252"/>
      <c r="D57" s="59">
        <v>0</v>
      </c>
      <c r="E57" s="59">
        <v>0</v>
      </c>
      <c r="F57"/>
    </row>
    <row r="58" spans="1:6" x14ac:dyDescent="0.2">
      <c r="A58" s="141" t="s">
        <v>70</v>
      </c>
      <c r="B58" s="221" t="s">
        <v>34</v>
      </c>
      <c r="C58" s="252"/>
      <c r="D58" s="59">
        <v>2</v>
      </c>
      <c r="E58" s="59">
        <v>2</v>
      </c>
      <c r="F58"/>
    </row>
    <row r="59" spans="1:6" x14ac:dyDescent="0.2">
      <c r="A59" s="141" t="s">
        <v>76</v>
      </c>
      <c r="B59" s="221" t="s">
        <v>164</v>
      </c>
      <c r="C59" s="252"/>
      <c r="D59" s="59">
        <v>10.63</v>
      </c>
      <c r="E59" s="59">
        <v>10.63</v>
      </c>
      <c r="F59"/>
    </row>
    <row r="60" spans="1:6" x14ac:dyDescent="0.2">
      <c r="A60" s="235" t="s">
        <v>89</v>
      </c>
      <c r="B60" s="235"/>
      <c r="C60" s="235"/>
      <c r="D60" s="86">
        <f>SUM(D54:D59)</f>
        <v>1038.4416000000001</v>
      </c>
      <c r="E60" s="86">
        <f>SUM(E54:E59)</f>
        <v>1038.4416000000001</v>
      </c>
      <c r="F60"/>
    </row>
    <row r="61" spans="1:6" x14ac:dyDescent="0.2">
      <c r="A61" s="222"/>
      <c r="B61" s="222"/>
      <c r="C61" s="222"/>
      <c r="D61" s="222"/>
      <c r="E61" s="176"/>
      <c r="F61"/>
    </row>
    <row r="62" spans="1:6" x14ac:dyDescent="0.2">
      <c r="A62" s="235" t="s">
        <v>128</v>
      </c>
      <c r="B62" s="235"/>
      <c r="C62" s="235"/>
      <c r="D62" s="235"/>
      <c r="E62" s="323"/>
      <c r="F62"/>
    </row>
    <row r="63" spans="1:6" x14ac:dyDescent="0.2">
      <c r="A63" s="148">
        <v>2</v>
      </c>
      <c r="B63" s="220" t="s">
        <v>129</v>
      </c>
      <c r="C63" s="220"/>
      <c r="D63" s="52" t="s">
        <v>19</v>
      </c>
      <c r="E63" s="52" t="s">
        <v>19</v>
      </c>
      <c r="F63"/>
    </row>
    <row r="64" spans="1:6" x14ac:dyDescent="0.2">
      <c r="A64" s="141" t="s">
        <v>30</v>
      </c>
      <c r="B64" s="221" t="s">
        <v>120</v>
      </c>
      <c r="C64" s="221"/>
      <c r="D64" s="85">
        <f>D38</f>
        <v>373.18255199999999</v>
      </c>
      <c r="E64" s="85">
        <f>F38</f>
        <v>355.098816</v>
      </c>
      <c r="F64"/>
    </row>
    <row r="65" spans="1:6" x14ac:dyDescent="0.2">
      <c r="A65" s="141" t="s">
        <v>31</v>
      </c>
      <c r="B65" s="221" t="s">
        <v>122</v>
      </c>
      <c r="C65" s="221"/>
      <c r="D65" s="85">
        <f>D50</f>
        <v>787.53647361600008</v>
      </c>
      <c r="E65" s="85">
        <f>E50</f>
        <v>653.93712000000005</v>
      </c>
      <c r="F65"/>
    </row>
    <row r="66" spans="1:6" x14ac:dyDescent="0.2">
      <c r="A66" s="141" t="s">
        <v>32</v>
      </c>
      <c r="B66" s="221" t="s">
        <v>21</v>
      </c>
      <c r="C66" s="221"/>
      <c r="D66" s="85">
        <f>D60</f>
        <v>1038.4416000000001</v>
      </c>
      <c r="E66" s="85">
        <f>E60</f>
        <v>1038.4416000000001</v>
      </c>
      <c r="F66"/>
    </row>
    <row r="67" spans="1:6" x14ac:dyDescent="0.2">
      <c r="A67" s="235" t="s">
        <v>89</v>
      </c>
      <c r="B67" s="235"/>
      <c r="C67" s="235"/>
      <c r="D67" s="90">
        <f>SUM(D64:D66)</f>
        <v>2199.1606256160003</v>
      </c>
      <c r="E67" s="90">
        <f>SUM(E64:E66)</f>
        <v>2047.4775360000001</v>
      </c>
      <c r="F67"/>
    </row>
    <row r="68" spans="1:6" x14ac:dyDescent="0.2">
      <c r="A68" s="222"/>
      <c r="B68" s="222"/>
      <c r="C68" s="222"/>
      <c r="D68" s="222"/>
      <c r="E68" s="176"/>
      <c r="F68" s="176"/>
    </row>
    <row r="69" spans="1:6" x14ac:dyDescent="0.2">
      <c r="A69" s="236" t="s">
        <v>133</v>
      </c>
      <c r="B69" s="236"/>
      <c r="C69" s="236"/>
      <c r="D69" s="236"/>
      <c r="E69" s="333" t="s">
        <v>249</v>
      </c>
      <c r="F69" s="334"/>
    </row>
    <row r="70" spans="1:6" ht="13.5" thickBot="1" x14ac:dyDescent="0.25">
      <c r="A70" s="143">
        <v>3</v>
      </c>
      <c r="B70" s="9" t="s">
        <v>134</v>
      </c>
      <c r="C70" s="10" t="s">
        <v>1</v>
      </c>
      <c r="D70" s="52" t="s">
        <v>19</v>
      </c>
      <c r="E70" s="10" t="s">
        <v>1</v>
      </c>
      <c r="F70" s="52" t="s">
        <v>19</v>
      </c>
    </row>
    <row r="71" spans="1:6" x14ac:dyDescent="0.2">
      <c r="A71" s="16" t="s">
        <v>10</v>
      </c>
      <c r="B71" s="11" t="s">
        <v>98</v>
      </c>
      <c r="C71" s="12">
        <v>4.1999999999999997E-3</v>
      </c>
      <c r="D71" s="56">
        <f>D$31*C71</f>
        <v>7.671888</v>
      </c>
      <c r="E71" s="330">
        <f>33/365*0.2</f>
        <v>1.8082191780821918E-2</v>
      </c>
      <c r="F71" s="56">
        <f>E71*$E$31</f>
        <v>33.029654794520553</v>
      </c>
    </row>
    <row r="72" spans="1:6" x14ac:dyDescent="0.2">
      <c r="A72" s="89" t="s">
        <v>11</v>
      </c>
      <c r="B72" s="21" t="s">
        <v>52</v>
      </c>
      <c r="C72" s="22">
        <v>2.9999999999999997E-4</v>
      </c>
      <c r="D72" s="56">
        <f>D$31*C72</f>
        <v>0.54799200000000003</v>
      </c>
      <c r="E72" s="331">
        <f>E71*8%</f>
        <v>1.4465753424657535E-3</v>
      </c>
      <c r="F72" s="56">
        <f t="shared" ref="F72:F76" si="2">E72*$E$31</f>
        <v>2.6423723835616442</v>
      </c>
    </row>
    <row r="73" spans="1:6" x14ac:dyDescent="0.2">
      <c r="A73" s="16" t="s">
        <v>12</v>
      </c>
      <c r="B73" s="20" t="s">
        <v>135</v>
      </c>
      <c r="C73" s="12">
        <v>3.4799999999999998E-2</v>
      </c>
      <c r="D73" s="56">
        <f>D$31*C73</f>
        <v>63.567071999999996</v>
      </c>
      <c r="E73" s="331">
        <v>4.0500000000000001E-2</v>
      </c>
      <c r="F73" s="56">
        <f t="shared" si="2"/>
        <v>73.978920000000002</v>
      </c>
    </row>
    <row r="74" spans="1:6" x14ac:dyDescent="0.2">
      <c r="A74" s="16" t="s">
        <v>13</v>
      </c>
      <c r="B74" s="11" t="s">
        <v>102</v>
      </c>
      <c r="C74" s="12">
        <v>1.9400000000000001E-2</v>
      </c>
      <c r="D74" s="56">
        <f t="shared" ref="D74:D76" si="3">D$31*C74</f>
        <v>35.436816</v>
      </c>
      <c r="E74" s="332">
        <v>1.9E-3</v>
      </c>
      <c r="F74" s="56">
        <f t="shared" si="2"/>
        <v>3.4706160000000001</v>
      </c>
    </row>
    <row r="75" spans="1:6" x14ac:dyDescent="0.2">
      <c r="A75" s="16" t="s">
        <v>70</v>
      </c>
      <c r="B75" s="11" t="s">
        <v>179</v>
      </c>
      <c r="C75" s="22">
        <f>C50*C74</f>
        <v>6.9452000000000012E-3</v>
      </c>
      <c r="D75" s="56">
        <f t="shared" si="3"/>
        <v>12.686380128000003</v>
      </c>
      <c r="E75" s="331">
        <v>6.9999999999999999E-4</v>
      </c>
      <c r="F75" s="56">
        <f t="shared" si="2"/>
        <v>1.278648</v>
      </c>
    </row>
    <row r="76" spans="1:6" x14ac:dyDescent="0.2">
      <c r="A76" s="16" t="s">
        <v>76</v>
      </c>
      <c r="B76" s="11" t="s">
        <v>136</v>
      </c>
      <c r="C76" s="12">
        <v>5.1999999999999998E-3</v>
      </c>
      <c r="D76" s="56">
        <f t="shared" si="3"/>
        <v>9.4985280000000003</v>
      </c>
      <c r="E76" s="331">
        <v>4.4999999999999997E-3</v>
      </c>
      <c r="F76" s="56">
        <f t="shared" si="2"/>
        <v>8.2198799999999999</v>
      </c>
    </row>
    <row r="77" spans="1:6" x14ac:dyDescent="0.2">
      <c r="A77" s="235" t="s">
        <v>89</v>
      </c>
      <c r="B77" s="235"/>
      <c r="C77" s="87">
        <f>SUM(C71:C76)</f>
        <v>7.0845199999999997E-2</v>
      </c>
      <c r="D77" s="86">
        <f>SUM(D71:D76)</f>
        <v>129.408676128</v>
      </c>
      <c r="E77" s="335">
        <f>SUM(E71:E76)</f>
        <v>6.7128767123287678E-2</v>
      </c>
      <c r="F77" s="86">
        <f>SUM(F71:F76)</f>
        <v>122.62009117808221</v>
      </c>
    </row>
    <row r="78" spans="1:6" x14ac:dyDescent="0.2">
      <c r="A78" s="251"/>
      <c r="B78" s="251"/>
      <c r="C78" s="251"/>
      <c r="D78" s="251"/>
      <c r="E78" s="177"/>
      <c r="F78" s="177"/>
    </row>
    <row r="79" spans="1:6" x14ac:dyDescent="0.2">
      <c r="A79" s="236" t="s">
        <v>137</v>
      </c>
      <c r="B79" s="236"/>
      <c r="C79" s="236"/>
      <c r="D79" s="236"/>
      <c r="E79" s="324"/>
      <c r="F79" s="324"/>
    </row>
    <row r="80" spans="1:6" ht="27" customHeight="1" x14ac:dyDescent="0.2">
      <c r="A80" s="260" t="s">
        <v>186</v>
      </c>
      <c r="B80" s="261"/>
      <c r="C80" s="261"/>
      <c r="D80" s="262"/>
      <c r="E80" s="325"/>
      <c r="F80" s="325"/>
    </row>
    <row r="81" spans="1:6" x14ac:dyDescent="0.2">
      <c r="A81" s="245" t="s">
        <v>138</v>
      </c>
      <c r="B81" s="245"/>
      <c r="C81" s="245"/>
      <c r="D81" s="245"/>
      <c r="E81" s="326"/>
      <c r="F81" s="326"/>
    </row>
    <row r="82" spans="1:6" x14ac:dyDescent="0.2">
      <c r="A82" s="143" t="s">
        <v>23</v>
      </c>
      <c r="B82" s="9" t="s">
        <v>139</v>
      </c>
      <c r="C82" s="10" t="s">
        <v>1</v>
      </c>
      <c r="D82" s="52" t="s">
        <v>19</v>
      </c>
      <c r="E82" s="10" t="s">
        <v>1</v>
      </c>
      <c r="F82" s="52" t="s">
        <v>19</v>
      </c>
    </row>
    <row r="83" spans="1:6" x14ac:dyDescent="0.2">
      <c r="A83" s="16" t="s">
        <v>10</v>
      </c>
      <c r="B83" s="140" t="s">
        <v>180</v>
      </c>
      <c r="C83" s="22">
        <v>9.2999999999999992E-3</v>
      </c>
      <c r="D83" s="56">
        <f>$D$31*C83</f>
        <v>16.987752</v>
      </c>
      <c r="E83" s="336">
        <v>9.4999999999999998E-3</v>
      </c>
      <c r="F83" s="56">
        <f>$E$31*E83</f>
        <v>17.353080000000002</v>
      </c>
    </row>
    <row r="84" spans="1:6" x14ac:dyDescent="0.2">
      <c r="A84" s="16" t="s">
        <v>11</v>
      </c>
      <c r="B84" s="140" t="s">
        <v>181</v>
      </c>
      <c r="C84" s="12">
        <v>2.8E-3</v>
      </c>
      <c r="D84" s="56">
        <f t="shared" ref="D84:D88" si="4">$D$31*C84</f>
        <v>5.114592</v>
      </c>
      <c r="E84" s="337">
        <v>4.1700000000000001E-2</v>
      </c>
      <c r="F84" s="56">
        <f t="shared" ref="F84:F88" si="5">$E$31*E84</f>
        <v>76.170888000000005</v>
      </c>
    </row>
    <row r="85" spans="1:6" x14ac:dyDescent="0.2">
      <c r="A85" s="16" t="s">
        <v>12</v>
      </c>
      <c r="B85" s="140" t="s">
        <v>182</v>
      </c>
      <c r="C85" s="12">
        <v>2.0000000000000001E-4</v>
      </c>
      <c r="D85" s="56">
        <f t="shared" si="4"/>
        <v>0.36532800000000004</v>
      </c>
      <c r="E85" s="338">
        <v>1E-3</v>
      </c>
      <c r="F85" s="56">
        <f t="shared" si="5"/>
        <v>1.82664</v>
      </c>
    </row>
    <row r="86" spans="1:6" x14ac:dyDescent="0.2">
      <c r="A86" s="16" t="s">
        <v>13</v>
      </c>
      <c r="B86" s="140" t="s">
        <v>183</v>
      </c>
      <c r="C86" s="12">
        <v>2.9999999999999997E-4</v>
      </c>
      <c r="D86" s="56">
        <f t="shared" si="4"/>
        <v>0.54799200000000003</v>
      </c>
      <c r="E86" s="338">
        <v>6.3E-3</v>
      </c>
      <c r="F86" s="56">
        <f t="shared" si="5"/>
        <v>11.507832000000001</v>
      </c>
    </row>
    <row r="87" spans="1:6" x14ac:dyDescent="0.2">
      <c r="A87" s="16" t="s">
        <v>70</v>
      </c>
      <c r="B87" s="140" t="s">
        <v>184</v>
      </c>
      <c r="C87" s="12">
        <v>2.0000000000000001E-4</v>
      </c>
      <c r="D87" s="56">
        <f t="shared" si="4"/>
        <v>0.36532800000000004</v>
      </c>
      <c r="E87" s="338">
        <v>2.0000000000000001E-4</v>
      </c>
      <c r="F87" s="56">
        <f t="shared" si="5"/>
        <v>0.36532800000000004</v>
      </c>
    </row>
    <row r="88" spans="1:6" ht="13.5" thickBot="1" x14ac:dyDescent="0.25">
      <c r="A88" s="16" t="s">
        <v>76</v>
      </c>
      <c r="B88" s="140" t="s">
        <v>185</v>
      </c>
      <c r="C88" s="12">
        <v>0</v>
      </c>
      <c r="D88" s="56">
        <f t="shared" si="4"/>
        <v>0</v>
      </c>
      <c r="E88" s="339">
        <v>0</v>
      </c>
      <c r="F88" s="56">
        <f t="shared" si="5"/>
        <v>0</v>
      </c>
    </row>
    <row r="89" spans="1:6" ht="13.5" thickBot="1" x14ac:dyDescent="0.25">
      <c r="A89" s="235" t="s">
        <v>89</v>
      </c>
      <c r="B89" s="235"/>
      <c r="C89" s="87">
        <f>SUM(C83:C88)</f>
        <v>1.2800000000000001E-2</v>
      </c>
      <c r="D89" s="86">
        <f>SUM(D83:D88)</f>
        <v>23.380992000000006</v>
      </c>
      <c r="E89" s="87">
        <f>SUM(E83:E88)</f>
        <v>5.8700000000000002E-2</v>
      </c>
      <c r="F89" s="86">
        <f>SUM(F83:F88)</f>
        <v>107.22376800000001</v>
      </c>
    </row>
    <row r="90" spans="1:6" ht="13.5" thickBot="1" x14ac:dyDescent="0.25">
      <c r="A90" s="340" t="s">
        <v>79</v>
      </c>
      <c r="B90" s="341" t="s">
        <v>250</v>
      </c>
      <c r="C90" s="342"/>
      <c r="D90" s="343"/>
      <c r="E90" s="342">
        <f>C50*E89</f>
        <v>2.1014600000000005E-2</v>
      </c>
      <c r="F90" s="344">
        <f>E90*$E$31</f>
        <v>38.386108944000014</v>
      </c>
    </row>
    <row r="91" spans="1:6" ht="26.25" thickBot="1" x14ac:dyDescent="0.25">
      <c r="A91" s="340" t="s">
        <v>86</v>
      </c>
      <c r="B91" s="341" t="s">
        <v>251</v>
      </c>
      <c r="C91" s="342"/>
      <c r="D91" s="343"/>
      <c r="E91" s="342">
        <f>C50*E38</f>
        <v>6.959520000000001E-2</v>
      </c>
      <c r="F91" s="344">
        <f>E91*$E$31</f>
        <v>127.12537612800003</v>
      </c>
    </row>
    <row r="92" spans="1:6" ht="13.5" thickBot="1" x14ac:dyDescent="0.25">
      <c r="A92" s="340"/>
      <c r="B92" s="345" t="s">
        <v>252</v>
      </c>
      <c r="C92" s="346">
        <f>C89+C91+C90</f>
        <v>1.2800000000000001E-2</v>
      </c>
      <c r="D92" s="347">
        <f>SUM(D89:D91)</f>
        <v>23.380992000000006</v>
      </c>
      <c r="E92" s="348">
        <f>SUM(E89:E91)</f>
        <v>0.14930980000000002</v>
      </c>
      <c r="F92" s="347">
        <f>SUM(F89:F91)</f>
        <v>272.73525307200003</v>
      </c>
    </row>
    <row r="93" spans="1:6" x14ac:dyDescent="0.2">
      <c r="A93" s="176"/>
      <c r="B93" s="176"/>
      <c r="C93" s="176"/>
      <c r="D93" s="176"/>
      <c r="E93" s="176"/>
      <c r="F93" s="176"/>
    </row>
    <row r="94" spans="1:6" x14ac:dyDescent="0.2">
      <c r="A94" s="176"/>
      <c r="B94" s="176"/>
      <c r="C94" s="176"/>
      <c r="D94" s="176"/>
      <c r="E94" s="176"/>
      <c r="F94" s="176"/>
    </row>
    <row r="95" spans="1:6" ht="12.75" customHeight="1" x14ac:dyDescent="0.2">
      <c r="A95" s="245" t="s">
        <v>140</v>
      </c>
      <c r="B95" s="245"/>
      <c r="C95" s="245"/>
      <c r="D95" s="245"/>
      <c r="E95" s="326"/>
      <c r="F95"/>
    </row>
    <row r="96" spans="1:6" x14ac:dyDescent="0.2">
      <c r="A96" s="148" t="s">
        <v>24</v>
      </c>
      <c r="B96" s="220" t="s">
        <v>142</v>
      </c>
      <c r="C96" s="220"/>
      <c r="D96" s="52" t="s">
        <v>19</v>
      </c>
      <c r="E96" s="52" t="s">
        <v>19</v>
      </c>
      <c r="F96"/>
    </row>
    <row r="97" spans="1:6" ht="12.75" customHeight="1" x14ac:dyDescent="0.2">
      <c r="A97" s="141" t="s">
        <v>10</v>
      </c>
      <c r="B97" s="221" t="s">
        <v>141</v>
      </c>
      <c r="C97" s="221"/>
      <c r="D97" s="57">
        <f>($D$31/220*50%+$D$31/220)*0</f>
        <v>0</v>
      </c>
      <c r="E97" s="57">
        <f>($D$31/220*50%+$D$31/220)*0</f>
        <v>0</v>
      </c>
      <c r="F97"/>
    </row>
    <row r="98" spans="1:6" x14ac:dyDescent="0.2">
      <c r="A98" s="235" t="s">
        <v>89</v>
      </c>
      <c r="B98" s="235"/>
      <c r="C98" s="235"/>
      <c r="D98" s="88">
        <f>D97</f>
        <v>0</v>
      </c>
      <c r="E98" s="88">
        <f>E97</f>
        <v>0</v>
      </c>
      <c r="F98"/>
    </row>
    <row r="99" spans="1:6" x14ac:dyDescent="0.2">
      <c r="A99" s="222"/>
      <c r="B99" s="222"/>
      <c r="C99" s="222"/>
      <c r="D99" s="222"/>
      <c r="E99" s="176"/>
      <c r="F99"/>
    </row>
    <row r="100" spans="1:6" x14ac:dyDescent="0.2">
      <c r="A100" s="253" t="s">
        <v>143</v>
      </c>
      <c r="B100" s="254"/>
      <c r="C100" s="254"/>
      <c r="D100" s="255"/>
      <c r="E100" s="323"/>
      <c r="F100"/>
    </row>
    <row r="101" spans="1:6" x14ac:dyDescent="0.2">
      <c r="A101" s="148">
        <v>4</v>
      </c>
      <c r="B101" s="220" t="s">
        <v>25</v>
      </c>
      <c r="C101" s="220"/>
      <c r="D101" s="52" t="s">
        <v>19</v>
      </c>
      <c r="E101" s="52" t="s">
        <v>19</v>
      </c>
      <c r="F101"/>
    </row>
    <row r="102" spans="1:6" x14ac:dyDescent="0.2">
      <c r="A102" s="141" t="s">
        <v>23</v>
      </c>
      <c r="B102" s="221" t="s">
        <v>187</v>
      </c>
      <c r="C102" s="221"/>
      <c r="D102" s="85">
        <f>D89</f>
        <v>23.380992000000006</v>
      </c>
      <c r="E102" s="85">
        <f>F92</f>
        <v>272.73525307200003</v>
      </c>
      <c r="F102"/>
    </row>
    <row r="103" spans="1:6" x14ac:dyDescent="0.2">
      <c r="A103" s="141" t="s">
        <v>24</v>
      </c>
      <c r="B103" s="221" t="s">
        <v>188</v>
      </c>
      <c r="C103" s="221"/>
      <c r="D103" s="85">
        <f>D98</f>
        <v>0</v>
      </c>
      <c r="E103" s="85">
        <f>E98</f>
        <v>0</v>
      </c>
      <c r="F103"/>
    </row>
    <row r="104" spans="1:6" x14ac:dyDescent="0.2">
      <c r="A104" s="235" t="s">
        <v>89</v>
      </c>
      <c r="B104" s="235"/>
      <c r="C104" s="235"/>
      <c r="D104" s="90">
        <f>SUM(D102:D103)</f>
        <v>23.380992000000006</v>
      </c>
      <c r="E104" s="90">
        <f>SUM(E102:E103)</f>
        <v>272.73525307200003</v>
      </c>
      <c r="F104"/>
    </row>
    <row r="105" spans="1:6" x14ac:dyDescent="0.2">
      <c r="A105" s="246"/>
      <c r="B105" s="247"/>
      <c r="C105" s="247"/>
      <c r="D105" s="248"/>
      <c r="E105" s="177"/>
      <c r="F105"/>
    </row>
    <row r="106" spans="1:6" x14ac:dyDescent="0.2">
      <c r="A106" s="229" t="s">
        <v>144</v>
      </c>
      <c r="B106" s="230"/>
      <c r="C106" s="230"/>
      <c r="D106" s="231"/>
      <c r="E106" s="320"/>
      <c r="F106"/>
    </row>
    <row r="107" spans="1:6" x14ac:dyDescent="0.2">
      <c r="A107" s="143">
        <v>5</v>
      </c>
      <c r="B107" s="220" t="s">
        <v>22</v>
      </c>
      <c r="C107" s="220"/>
      <c r="D107" s="52" t="s">
        <v>19</v>
      </c>
      <c r="E107" s="52" t="s">
        <v>19</v>
      </c>
      <c r="F107"/>
    </row>
    <row r="108" spans="1:6" x14ac:dyDescent="0.2">
      <c r="A108" s="141" t="s">
        <v>10</v>
      </c>
      <c r="B108" s="221" t="s">
        <v>35</v>
      </c>
      <c r="C108" s="252"/>
      <c r="D108" s="56">
        <f>Uniforme!E35</f>
        <v>99.166666666666671</v>
      </c>
      <c r="E108" s="56">
        <f>Uniforme!E35</f>
        <v>99.166666666666671</v>
      </c>
      <c r="F108"/>
    </row>
    <row r="109" spans="1:6" x14ac:dyDescent="0.2">
      <c r="A109" s="141" t="s">
        <v>11</v>
      </c>
      <c r="B109" s="221" t="s">
        <v>39</v>
      </c>
      <c r="C109" s="252"/>
      <c r="D109" s="59">
        <v>0</v>
      </c>
      <c r="E109" s="59">
        <v>0</v>
      </c>
      <c r="F109"/>
    </row>
    <row r="110" spans="1:6" x14ac:dyDescent="0.2">
      <c r="A110" s="141" t="s">
        <v>12</v>
      </c>
      <c r="B110" s="221" t="s">
        <v>38</v>
      </c>
      <c r="C110" s="221"/>
      <c r="D110" s="59">
        <v>0</v>
      </c>
      <c r="E110" s="59">
        <v>0</v>
      </c>
      <c r="F110"/>
    </row>
    <row r="111" spans="1:6" x14ac:dyDescent="0.2">
      <c r="A111" s="141" t="s">
        <v>13</v>
      </c>
      <c r="B111" s="221" t="s">
        <v>0</v>
      </c>
      <c r="C111" s="252"/>
      <c r="D111" s="59">
        <v>0</v>
      </c>
      <c r="E111" s="59">
        <v>0</v>
      </c>
      <c r="F111"/>
    </row>
    <row r="112" spans="1:6" ht="12.75" customHeight="1" x14ac:dyDescent="0.2">
      <c r="A112" s="235" t="s">
        <v>89</v>
      </c>
      <c r="B112" s="235"/>
      <c r="C112" s="235"/>
      <c r="D112" s="86">
        <f>SUM(D108:D111)</f>
        <v>99.166666666666671</v>
      </c>
      <c r="E112" s="86">
        <f>SUM(E108:E111)</f>
        <v>99.166666666666671</v>
      </c>
      <c r="F112"/>
    </row>
    <row r="113" spans="1:6" x14ac:dyDescent="0.2">
      <c r="A113" s="222"/>
      <c r="B113" s="222"/>
      <c r="C113" s="222"/>
      <c r="D113" s="222"/>
      <c r="E113" s="176"/>
      <c r="F113"/>
    </row>
    <row r="114" spans="1:6" x14ac:dyDescent="0.2">
      <c r="A114" s="235" t="s">
        <v>145</v>
      </c>
      <c r="B114" s="235"/>
      <c r="C114" s="235"/>
      <c r="D114" s="235"/>
      <c r="E114" s="323"/>
      <c r="F114"/>
    </row>
    <row r="115" spans="1:6" x14ac:dyDescent="0.2">
      <c r="A115" s="93">
        <v>6</v>
      </c>
      <c r="B115" s="94" t="s">
        <v>146</v>
      </c>
      <c r="C115" s="51" t="s">
        <v>1</v>
      </c>
      <c r="D115" s="53" t="s">
        <v>19</v>
      </c>
      <c r="E115" s="53" t="s">
        <v>19</v>
      </c>
      <c r="F115"/>
    </row>
    <row r="116" spans="1:6" x14ac:dyDescent="0.2">
      <c r="A116" s="141" t="s">
        <v>10</v>
      </c>
      <c r="B116" s="140" t="s">
        <v>147</v>
      </c>
      <c r="C116" s="18">
        <v>6.2350000000000001E-3</v>
      </c>
      <c r="D116" s="56">
        <f>C116*(D$31+$D$67+$D$77+$D$104+$D$112)</f>
        <v>26.671814648160513</v>
      </c>
      <c r="E116" s="56">
        <f>C116*(E$31+$E$67+$F$77+$E$104+$E$112)</f>
        <v>27.238467575025933</v>
      </c>
      <c r="F116"/>
    </row>
    <row r="117" spans="1:6" x14ac:dyDescent="0.2">
      <c r="A117" s="14" t="s">
        <v>11</v>
      </c>
      <c r="B117" s="145" t="s">
        <v>148</v>
      </c>
      <c r="C117" s="19">
        <v>6.0000000000000001E-3</v>
      </c>
      <c r="D117" s="56">
        <f>C117*(D$31+$D$67+$D$77+$D$104+$D$112+$D$116)</f>
        <v>25.826572650352968</v>
      </c>
      <c r="E117" s="56">
        <f>C117*(E$31+$E$67+$F$77+$E$104+$E$112+$E$116)</f>
        <v>26.375268086950655</v>
      </c>
      <c r="F117"/>
    </row>
    <row r="118" spans="1:6" x14ac:dyDescent="0.2">
      <c r="A118" s="14" t="s">
        <v>12</v>
      </c>
      <c r="B118" s="145" t="s">
        <v>149</v>
      </c>
      <c r="C118" s="19"/>
      <c r="D118" s="56"/>
      <c r="E118" s="56"/>
      <c r="F118"/>
    </row>
    <row r="119" spans="1:6" x14ac:dyDescent="0.2">
      <c r="A119" s="8"/>
      <c r="B119" s="140" t="s">
        <v>151</v>
      </c>
      <c r="C119" s="12">
        <v>0.05</v>
      </c>
      <c r="D119" s="56">
        <f>((D$31+$D$67+$D$77+$D$104+$D$112+$D$116+$D$117)*C119)/(100%-8.65%)</f>
        <v>237.01452368413695</v>
      </c>
      <c r="E119" s="56">
        <f>((E$31+$E$67+$F$77+$E$104+$E$112+$E$116+$E$117)*C119)/(100%-8.65%)</f>
        <v>242.04998809954714</v>
      </c>
      <c r="F119"/>
    </row>
    <row r="120" spans="1:6" x14ac:dyDescent="0.2">
      <c r="A120" s="8"/>
      <c r="B120" s="140" t="s">
        <v>152</v>
      </c>
      <c r="C120" s="12">
        <v>0</v>
      </c>
      <c r="D120" s="56">
        <f>((D$31+$D$67+$D$77+$D$104+$D$112+$D$116+$D$117)*C120)/(100%-8.65%)</f>
        <v>0</v>
      </c>
      <c r="E120" s="56">
        <f>((E$31+$E$67+$F$77+$E$104+$E$112+$E$116+$E$117)*C120)/(100%-8.65%)</f>
        <v>0</v>
      </c>
      <c r="F120"/>
    </row>
    <row r="121" spans="1:6" x14ac:dyDescent="0.2">
      <c r="A121" s="8"/>
      <c r="B121" s="140" t="s">
        <v>150</v>
      </c>
      <c r="C121" s="12">
        <v>0.01</v>
      </c>
      <c r="D121" s="56">
        <f>((D$31)*C121)/(100%-8.65%)</f>
        <v>19.996059113300493</v>
      </c>
      <c r="E121" s="56">
        <f>((E$31)*C121)/(100%-8.65%)</f>
        <v>19.996059113300493</v>
      </c>
      <c r="F121"/>
    </row>
    <row r="122" spans="1:6" ht="12.75" customHeight="1" x14ac:dyDescent="0.2">
      <c r="A122" s="235" t="s">
        <v>89</v>
      </c>
      <c r="B122" s="235"/>
      <c r="C122" s="95">
        <f>SUM(C116:C121)</f>
        <v>7.2234999999999994E-2</v>
      </c>
      <c r="D122" s="86">
        <f>SUM(D116:D121)</f>
        <v>309.50897009595087</v>
      </c>
      <c r="E122" s="86">
        <f>SUM(E116:E121)</f>
        <v>315.6597828748242</v>
      </c>
      <c r="F122"/>
    </row>
    <row r="123" spans="1:6" ht="12.75" customHeight="1" x14ac:dyDescent="0.2">
      <c r="A123" s="222"/>
      <c r="B123" s="222"/>
      <c r="C123" s="222"/>
      <c r="D123" s="222"/>
      <c r="E123" s="176"/>
      <c r="F123"/>
    </row>
    <row r="124" spans="1:6" ht="12.75" customHeight="1" x14ac:dyDescent="0.2">
      <c r="A124" s="259" t="s">
        <v>26</v>
      </c>
      <c r="B124" s="259"/>
      <c r="C124" s="259"/>
      <c r="D124" s="259"/>
      <c r="E124" s="327"/>
      <c r="F124"/>
    </row>
    <row r="125" spans="1:6" x14ac:dyDescent="0.2">
      <c r="A125" s="143" t="s">
        <v>2</v>
      </c>
      <c r="B125" s="258" t="s">
        <v>3</v>
      </c>
      <c r="C125" s="258"/>
      <c r="D125" s="52" t="s">
        <v>19</v>
      </c>
      <c r="E125" s="52" t="s">
        <v>19</v>
      </c>
      <c r="F125" s="317"/>
    </row>
    <row r="126" spans="1:6" x14ac:dyDescent="0.2">
      <c r="A126" s="141" t="s">
        <v>10</v>
      </c>
      <c r="B126" s="238" t="s">
        <v>27</v>
      </c>
      <c r="C126" s="238"/>
      <c r="D126" s="56">
        <f>D31</f>
        <v>1826.64</v>
      </c>
      <c r="E126" s="56">
        <f>E31</f>
        <v>1826.64</v>
      </c>
      <c r="F126" s="318"/>
    </row>
    <row r="127" spans="1:6" x14ac:dyDescent="0.2">
      <c r="A127" s="141" t="s">
        <v>11</v>
      </c>
      <c r="B127" s="238" t="s">
        <v>117</v>
      </c>
      <c r="C127" s="250"/>
      <c r="D127" s="56">
        <f>D67</f>
        <v>2199.1606256160003</v>
      </c>
      <c r="E127" s="56">
        <f>E67</f>
        <v>2047.4775360000001</v>
      </c>
      <c r="F127" s="318"/>
    </row>
    <row r="128" spans="1:6" x14ac:dyDescent="0.2">
      <c r="A128" s="141" t="s">
        <v>12</v>
      </c>
      <c r="B128" s="238" t="s">
        <v>153</v>
      </c>
      <c r="C128" s="238"/>
      <c r="D128" s="56">
        <f>D77</f>
        <v>129.408676128</v>
      </c>
      <c r="E128" s="56">
        <f>F77</f>
        <v>122.62009117808221</v>
      </c>
      <c r="F128" s="318"/>
    </row>
    <row r="129" spans="1:6" x14ac:dyDescent="0.2">
      <c r="A129" s="141" t="s">
        <v>13</v>
      </c>
      <c r="B129" s="238" t="s">
        <v>154</v>
      </c>
      <c r="C129" s="238"/>
      <c r="D129" s="56">
        <f>D104</f>
        <v>23.380992000000006</v>
      </c>
      <c r="E129" s="56">
        <f>E104</f>
        <v>272.73525307200003</v>
      </c>
      <c r="F129" s="318"/>
    </row>
    <row r="130" spans="1:6" x14ac:dyDescent="0.2">
      <c r="A130" s="141" t="s">
        <v>70</v>
      </c>
      <c r="B130" s="239" t="s">
        <v>155</v>
      </c>
      <c r="C130" s="240"/>
      <c r="D130" s="56">
        <f>D112</f>
        <v>99.166666666666671</v>
      </c>
      <c r="E130" s="56">
        <f>E112</f>
        <v>99.166666666666671</v>
      </c>
      <c r="F130" s="318"/>
    </row>
    <row r="131" spans="1:6" x14ac:dyDescent="0.2">
      <c r="A131" s="141"/>
      <c r="B131" s="256" t="s">
        <v>156</v>
      </c>
      <c r="C131" s="257"/>
      <c r="D131" s="56">
        <f>SUM(D126:D130)</f>
        <v>4277.7569604106675</v>
      </c>
      <c r="E131" s="56">
        <f>SUM(E126:E130)</f>
        <v>4368.6395469167492</v>
      </c>
      <c r="F131" s="318"/>
    </row>
    <row r="132" spans="1:6" x14ac:dyDescent="0.2">
      <c r="A132" s="141">
        <v>5</v>
      </c>
      <c r="B132" s="249" t="s">
        <v>157</v>
      </c>
      <c r="C132" s="249"/>
      <c r="D132" s="56">
        <f>D122</f>
        <v>309.50897009595087</v>
      </c>
      <c r="E132" s="56">
        <f>E122</f>
        <v>315.6597828748242</v>
      </c>
      <c r="F132" s="318"/>
    </row>
    <row r="133" spans="1:6" x14ac:dyDescent="0.2">
      <c r="A133" s="15"/>
      <c r="B133" s="237" t="s">
        <v>50</v>
      </c>
      <c r="C133" s="237"/>
      <c r="D133" s="58">
        <f>SUM(D131:D132)</f>
        <v>4587.2659305066181</v>
      </c>
      <c r="E133" s="58">
        <f>SUM(E131:E132)</f>
        <v>4684.2993297915737</v>
      </c>
      <c r="F133" s="328"/>
    </row>
    <row r="134" spans="1:6" x14ac:dyDescent="0.2">
      <c r="A134" s="1"/>
      <c r="B134" s="171"/>
      <c r="C134" s="4"/>
      <c r="D134" s="49"/>
      <c r="E134" s="49"/>
      <c r="F134" s="49"/>
    </row>
    <row r="135" spans="1:6" ht="22.5" customHeight="1" x14ac:dyDescent="0.2">
      <c r="A135" s="263" t="str">
        <f>Recepcionista!A135</f>
        <v>São Luis/MA, 31 de agosto de 2020.</v>
      </c>
      <c r="B135" s="263"/>
      <c r="C135" s="263"/>
      <c r="D135" s="263"/>
      <c r="E135" s="174"/>
      <c r="F135" s="174"/>
    </row>
    <row r="136" spans="1:6" ht="36" customHeight="1" x14ac:dyDescent="0.2">
      <c r="A136" s="264"/>
      <c r="B136" s="264"/>
      <c r="C136" s="264"/>
      <c r="D136" s="264"/>
      <c r="E136" s="175"/>
      <c r="F136" s="175"/>
    </row>
    <row r="137" spans="1:6" x14ac:dyDescent="0.2">
      <c r="A137" s="263" t="s">
        <v>241</v>
      </c>
      <c r="B137" s="263"/>
      <c r="C137" s="263"/>
      <c r="D137" s="263"/>
      <c r="E137" s="174"/>
      <c r="F137" s="174"/>
    </row>
    <row r="138" spans="1:6" x14ac:dyDescent="0.2">
      <c r="A138" s="263" t="s">
        <v>41</v>
      </c>
      <c r="B138" s="263"/>
      <c r="C138" s="263"/>
      <c r="D138" s="263"/>
      <c r="E138" s="174"/>
      <c r="F138" s="174"/>
    </row>
    <row r="139" spans="1:6" x14ac:dyDescent="0.2">
      <c r="A139" s="2"/>
      <c r="B139" s="2"/>
      <c r="C139" s="2"/>
      <c r="D139" s="54"/>
      <c r="E139" s="54"/>
      <c r="F139" s="54"/>
    </row>
    <row r="140" spans="1:6" x14ac:dyDescent="0.2">
      <c r="A140" s="5"/>
      <c r="B140" s="6"/>
      <c r="C140" s="6"/>
      <c r="D140" s="60"/>
      <c r="E140" s="60"/>
      <c r="F140" s="60"/>
    </row>
    <row r="141" spans="1:6" x14ac:dyDescent="0.2">
      <c r="A141" s="6"/>
      <c r="B141" s="6"/>
      <c r="C141" s="6"/>
      <c r="D141" s="60"/>
      <c r="E141" s="60"/>
      <c r="F141" s="60"/>
    </row>
    <row r="142" spans="1:6" x14ac:dyDescent="0.2">
      <c r="A142" s="7"/>
      <c r="B142" s="7"/>
      <c r="C142" s="7"/>
      <c r="D142" s="50"/>
      <c r="E142" s="50"/>
      <c r="F142" s="50"/>
    </row>
    <row r="152" spans="1:6" x14ac:dyDescent="0.2">
      <c r="A152" s="3"/>
      <c r="B152" s="3"/>
      <c r="C152" s="3"/>
      <c r="D152" s="61"/>
      <c r="E152" s="61"/>
      <c r="F152" s="61"/>
    </row>
    <row r="153" spans="1:6" x14ac:dyDescent="0.2">
      <c r="A153" s="3"/>
      <c r="B153" s="3"/>
      <c r="C153" s="3"/>
      <c r="D153" s="61"/>
      <c r="E153" s="61"/>
      <c r="F153" s="61"/>
    </row>
    <row r="154" spans="1:6" x14ac:dyDescent="0.2">
      <c r="A154" s="3"/>
      <c r="B154" s="3"/>
      <c r="C154" s="3"/>
      <c r="D154" s="61"/>
      <c r="E154" s="61"/>
      <c r="F154" s="61"/>
    </row>
    <row r="155" spans="1:6" ht="12.75" customHeight="1" x14ac:dyDescent="0.2"/>
    <row r="161" spans="4:6" ht="12.75" customHeight="1" x14ac:dyDescent="0.2"/>
    <row r="163" spans="4:6" x14ac:dyDescent="0.2">
      <c r="D163"/>
      <c r="E163"/>
      <c r="F163"/>
    </row>
    <row r="164" spans="4:6" x14ac:dyDescent="0.2">
      <c r="D164"/>
      <c r="E164"/>
      <c r="F164"/>
    </row>
    <row r="165" spans="4:6" x14ac:dyDescent="0.2">
      <c r="D165"/>
      <c r="E165"/>
      <c r="F165"/>
    </row>
    <row r="166" spans="4:6" x14ac:dyDescent="0.2">
      <c r="D166"/>
      <c r="E166"/>
      <c r="F166"/>
    </row>
    <row r="167" spans="4:6" x14ac:dyDescent="0.2">
      <c r="D167"/>
      <c r="E167"/>
      <c r="F167"/>
    </row>
    <row r="168" spans="4:6" x14ac:dyDescent="0.2">
      <c r="D168"/>
      <c r="E168"/>
      <c r="F168"/>
    </row>
    <row r="169" spans="4:6" x14ac:dyDescent="0.2">
      <c r="D169"/>
      <c r="E169"/>
      <c r="F169"/>
    </row>
    <row r="170" spans="4:6" x14ac:dyDescent="0.2">
      <c r="D170"/>
      <c r="E170"/>
      <c r="F170"/>
    </row>
    <row r="171" spans="4:6" x14ac:dyDescent="0.2">
      <c r="D171"/>
      <c r="E171"/>
      <c r="F171"/>
    </row>
  </sheetData>
  <mergeCells count="93">
    <mergeCell ref="E69:F69"/>
    <mergeCell ref="A135:D135"/>
    <mergeCell ref="A136:D136"/>
    <mergeCell ref="A137:D137"/>
    <mergeCell ref="A138:D138"/>
    <mergeCell ref="C12:D12"/>
    <mergeCell ref="A51:D51"/>
    <mergeCell ref="A33:D33"/>
    <mergeCell ref="A34:D34"/>
    <mergeCell ref="A38:B38"/>
    <mergeCell ref="A39:D39"/>
    <mergeCell ref="A40:D40"/>
    <mergeCell ref="A50:B50"/>
    <mergeCell ref="B63:C63"/>
    <mergeCell ref="A52:D52"/>
    <mergeCell ref="B53:C53"/>
    <mergeCell ref="B54:C54"/>
    <mergeCell ref="A1:D1"/>
    <mergeCell ref="A2:D2"/>
    <mergeCell ref="A3:D3"/>
    <mergeCell ref="A4:D4"/>
    <mergeCell ref="A5:D5"/>
    <mergeCell ref="A6:D6"/>
    <mergeCell ref="C7:D7"/>
    <mergeCell ref="C8:D8"/>
    <mergeCell ref="C9:D9"/>
    <mergeCell ref="C10:D10"/>
    <mergeCell ref="A11:D11"/>
    <mergeCell ref="C13:D13"/>
    <mergeCell ref="C14:D14"/>
    <mergeCell ref="A15:D15"/>
    <mergeCell ref="C16:D16"/>
    <mergeCell ref="C17:D17"/>
    <mergeCell ref="C18:D18"/>
    <mergeCell ref="C19:D19"/>
    <mergeCell ref="C20:D20"/>
    <mergeCell ref="A21:D21"/>
    <mergeCell ref="A22:B22"/>
    <mergeCell ref="A23:B23"/>
    <mergeCell ref="A31:C31"/>
    <mergeCell ref="A32:D32"/>
    <mergeCell ref="B55:C55"/>
    <mergeCell ref="B56:C56"/>
    <mergeCell ref="B57:C57"/>
    <mergeCell ref="B58:C58"/>
    <mergeCell ref="B59:C59"/>
    <mergeCell ref="A104:C104"/>
    <mergeCell ref="A60:C60"/>
    <mergeCell ref="A61:D61"/>
    <mergeCell ref="A62:D62"/>
    <mergeCell ref="A89:B89"/>
    <mergeCell ref="B64:C64"/>
    <mergeCell ref="B65:C65"/>
    <mergeCell ref="B66:C66"/>
    <mergeCell ref="A67:C67"/>
    <mergeCell ref="A68:D68"/>
    <mergeCell ref="A69:D69"/>
    <mergeCell ref="A77:B77"/>
    <mergeCell ref="A78:D78"/>
    <mergeCell ref="A79:D79"/>
    <mergeCell ref="A80:D80"/>
    <mergeCell ref="A81:D81"/>
    <mergeCell ref="A99:D99"/>
    <mergeCell ref="A100:D100"/>
    <mergeCell ref="B101:C101"/>
    <mergeCell ref="B102:C102"/>
    <mergeCell ref="B103:C103"/>
    <mergeCell ref="A95:D95"/>
    <mergeCell ref="B96:C96"/>
    <mergeCell ref="B97:C97"/>
    <mergeCell ref="A98:C98"/>
    <mergeCell ref="B111:C111"/>
    <mergeCell ref="A112:C112"/>
    <mergeCell ref="A113:D113"/>
    <mergeCell ref="A114:D114"/>
    <mergeCell ref="A105:D105"/>
    <mergeCell ref="A106:D106"/>
    <mergeCell ref="B107:C107"/>
    <mergeCell ref="B108:C108"/>
    <mergeCell ref="B109:C109"/>
    <mergeCell ref="B110:C110"/>
    <mergeCell ref="A122:B122"/>
    <mergeCell ref="B130:C130"/>
    <mergeCell ref="B131:C131"/>
    <mergeCell ref="B132:C132"/>
    <mergeCell ref="A123:D123"/>
    <mergeCell ref="B133:C133"/>
    <mergeCell ref="A124:D124"/>
    <mergeCell ref="B125:C125"/>
    <mergeCell ref="B126:C126"/>
    <mergeCell ref="B127:C127"/>
    <mergeCell ref="B128:C128"/>
    <mergeCell ref="B129:C129"/>
  </mergeCells>
  <printOptions horizontalCentered="1" verticalCentered="1"/>
  <pageMargins left="0.51181102362204722" right="0.51181102362204722" top="0.78740157480314965" bottom="1.1811023622047245" header="0.31496062992125984" footer="7.874015748031496E-2"/>
  <pageSetup paperSize="9" scale="72" orientation="portrait" r:id="rId1"/>
  <headerFooter>
    <oddHeader>&amp;L&amp;G</oddHeader>
    <oddFooter>&amp;C&amp;G</oddFooter>
  </headerFooter>
  <rowBreaks count="1" manualBreakCount="1">
    <brk id="68" max="5"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2E32C-A865-4046-8B6B-40E58D8CB5D9}">
  <dimension ref="A1:F171"/>
  <sheetViews>
    <sheetView view="pageBreakPreview" topLeftCell="A109" zoomScale="130" zoomScaleNormal="130" zoomScaleSheetLayoutView="130" workbookViewId="0">
      <selection activeCell="F133" sqref="F133"/>
    </sheetView>
  </sheetViews>
  <sheetFormatPr defaultRowHeight="12.75" x14ac:dyDescent="0.2"/>
  <cols>
    <col min="1" max="1" width="6.28515625" customWidth="1"/>
    <col min="2" max="2" width="68.85546875" customWidth="1"/>
    <col min="3" max="3" width="10" customWidth="1"/>
    <col min="4" max="6" width="14.28515625" style="62" customWidth="1"/>
  </cols>
  <sheetData>
    <row r="1" spans="1:6" x14ac:dyDescent="0.2">
      <c r="A1" s="206" t="s">
        <v>43</v>
      </c>
      <c r="B1" s="207"/>
      <c r="C1" s="207"/>
      <c r="D1" s="207"/>
      <c r="E1" s="307"/>
      <c r="F1" s="307"/>
    </row>
    <row r="2" spans="1:6" ht="12.75" customHeight="1" x14ac:dyDescent="0.2">
      <c r="A2" s="206" t="s">
        <v>42</v>
      </c>
      <c r="B2" s="206"/>
      <c r="C2" s="206"/>
      <c r="D2" s="206"/>
      <c r="E2" s="308"/>
      <c r="F2" s="308"/>
    </row>
    <row r="3" spans="1:6" ht="12.75" customHeight="1" x14ac:dyDescent="0.2">
      <c r="A3" s="209" t="s">
        <v>104</v>
      </c>
      <c r="B3" s="209"/>
      <c r="C3" s="209"/>
      <c r="D3" s="209"/>
      <c r="E3" s="309"/>
      <c r="F3" s="309"/>
    </row>
    <row r="4" spans="1:6" x14ac:dyDescent="0.2">
      <c r="A4" s="210" t="str">
        <f>'Assist Tec Adm SN'!A4:D4</f>
        <v>Processo Eletrônico n.ºXX/2020</v>
      </c>
      <c r="B4" s="210"/>
      <c r="C4" s="210"/>
      <c r="D4" s="210"/>
      <c r="E4" s="310"/>
      <c r="F4" s="310"/>
    </row>
    <row r="5" spans="1:6" x14ac:dyDescent="0.2">
      <c r="A5" s="217"/>
      <c r="B5" s="218"/>
      <c r="C5" s="218"/>
      <c r="D5" s="219"/>
      <c r="E5" s="176"/>
      <c r="F5" s="176"/>
    </row>
    <row r="6" spans="1:6" x14ac:dyDescent="0.2">
      <c r="A6" s="208" t="s">
        <v>29</v>
      </c>
      <c r="B6" s="208"/>
      <c r="C6" s="208"/>
      <c r="D6" s="208"/>
      <c r="E6"/>
      <c r="F6"/>
    </row>
    <row r="7" spans="1:6" x14ac:dyDescent="0.2">
      <c r="A7" s="141" t="s">
        <v>10</v>
      </c>
      <c r="B7" s="140" t="s">
        <v>7</v>
      </c>
      <c r="C7" s="211">
        <v>44000</v>
      </c>
      <c r="D7" s="186"/>
      <c r="E7"/>
      <c r="F7"/>
    </row>
    <row r="8" spans="1:6" ht="12.75" customHeight="1" x14ac:dyDescent="0.2">
      <c r="A8" s="141" t="s">
        <v>11</v>
      </c>
      <c r="B8" s="140" t="s">
        <v>4</v>
      </c>
      <c r="C8" s="212" t="s">
        <v>107</v>
      </c>
      <c r="D8" s="213"/>
      <c r="E8"/>
      <c r="F8"/>
    </row>
    <row r="9" spans="1:6" x14ac:dyDescent="0.2">
      <c r="A9" s="141" t="s">
        <v>12</v>
      </c>
      <c r="B9" s="140" t="s">
        <v>9</v>
      </c>
      <c r="C9" s="186" t="s">
        <v>238</v>
      </c>
      <c r="D9" s="186"/>
      <c r="E9"/>
      <c r="F9"/>
    </row>
    <row r="10" spans="1:6" x14ac:dyDescent="0.2">
      <c r="A10" s="141" t="s">
        <v>13</v>
      </c>
      <c r="B10" s="140" t="s">
        <v>6</v>
      </c>
      <c r="C10" s="186">
        <v>12</v>
      </c>
      <c r="D10" s="186"/>
      <c r="E10"/>
      <c r="F10"/>
    </row>
    <row r="11" spans="1:6" x14ac:dyDescent="0.2">
      <c r="A11" s="214" t="s">
        <v>16</v>
      </c>
      <c r="B11" s="214"/>
      <c r="C11" s="214"/>
      <c r="D11" s="214"/>
      <c r="E11"/>
      <c r="F11"/>
    </row>
    <row r="12" spans="1:6" x14ac:dyDescent="0.2">
      <c r="A12" s="16" t="s">
        <v>10</v>
      </c>
      <c r="B12" s="156" t="s">
        <v>14</v>
      </c>
      <c r="C12" s="215" t="s">
        <v>236</v>
      </c>
      <c r="D12" s="215"/>
      <c r="E12"/>
      <c r="F12"/>
    </row>
    <row r="13" spans="1:6" x14ac:dyDescent="0.2">
      <c r="A13" s="141" t="s">
        <v>11</v>
      </c>
      <c r="B13" s="140" t="s">
        <v>15</v>
      </c>
      <c r="C13" s="186" t="s">
        <v>36</v>
      </c>
      <c r="D13" s="186"/>
      <c r="E13"/>
      <c r="F13"/>
    </row>
    <row r="14" spans="1:6" x14ac:dyDescent="0.2">
      <c r="A14" s="141" t="s">
        <v>12</v>
      </c>
      <c r="B14" s="140" t="s">
        <v>5</v>
      </c>
      <c r="C14" s="216">
        <v>1</v>
      </c>
      <c r="D14" s="216"/>
      <c r="E14"/>
      <c r="F14"/>
    </row>
    <row r="15" spans="1:6" x14ac:dyDescent="0.2">
      <c r="A15" s="208" t="s">
        <v>28</v>
      </c>
      <c r="B15" s="208"/>
      <c r="C15" s="208"/>
      <c r="D15" s="208"/>
      <c r="E15"/>
      <c r="F15"/>
    </row>
    <row r="16" spans="1:6" x14ac:dyDescent="0.2">
      <c r="A16" s="159" t="s">
        <v>10</v>
      </c>
      <c r="B16" s="161" t="s">
        <v>14</v>
      </c>
      <c r="C16" s="215" t="str">
        <f>C12</f>
        <v>Encarregado Geral</v>
      </c>
      <c r="D16" s="215"/>
      <c r="E16" s="312"/>
      <c r="F16" s="312"/>
    </row>
    <row r="17" spans="1:6" x14ac:dyDescent="0.2">
      <c r="A17" s="141" t="s">
        <v>11</v>
      </c>
      <c r="B17" s="140" t="s">
        <v>105</v>
      </c>
      <c r="C17" s="242">
        <v>3159.95</v>
      </c>
      <c r="D17" s="242"/>
      <c r="E17" s="314"/>
      <c r="F17" s="314"/>
    </row>
    <row r="18" spans="1:6" x14ac:dyDescent="0.2">
      <c r="A18" s="16" t="s">
        <v>12</v>
      </c>
      <c r="B18" s="158" t="s">
        <v>17</v>
      </c>
      <c r="C18" s="215" t="str">
        <f>C16</f>
        <v>Encarregado Geral</v>
      </c>
      <c r="D18" s="215"/>
      <c r="E18" s="313"/>
      <c r="F18" s="313"/>
    </row>
    <row r="19" spans="1:6" ht="12.75" customHeight="1" x14ac:dyDescent="0.2">
      <c r="A19" s="141" t="s">
        <v>13</v>
      </c>
      <c r="B19" s="140" t="s">
        <v>8</v>
      </c>
      <c r="C19" s="243">
        <v>43466</v>
      </c>
      <c r="D19" s="244"/>
      <c r="E19" s="315"/>
      <c r="F19" s="315"/>
    </row>
    <row r="20" spans="1:6" ht="12.75" customHeight="1" x14ac:dyDescent="0.2">
      <c r="A20" s="141" t="s">
        <v>70</v>
      </c>
      <c r="B20" s="140" t="s">
        <v>112</v>
      </c>
      <c r="C20" s="224">
        <v>1045</v>
      </c>
      <c r="D20" s="224"/>
      <c r="E20" s="316"/>
      <c r="F20" s="316"/>
    </row>
    <row r="21" spans="1:6" x14ac:dyDescent="0.2">
      <c r="A21" s="222"/>
      <c r="B21" s="222"/>
      <c r="C21" s="222"/>
      <c r="D21" s="222"/>
      <c r="E21" s="176"/>
      <c r="F21" s="176"/>
    </row>
    <row r="22" spans="1:6" x14ac:dyDescent="0.2">
      <c r="A22" s="235" t="s">
        <v>27</v>
      </c>
      <c r="B22" s="235"/>
      <c r="C22" s="17"/>
      <c r="D22" s="55"/>
      <c r="E22" s="55"/>
      <c r="F22"/>
    </row>
    <row r="23" spans="1:6" x14ac:dyDescent="0.2">
      <c r="A23" s="220" t="s">
        <v>18</v>
      </c>
      <c r="B23" s="220"/>
      <c r="C23" s="10" t="s">
        <v>1</v>
      </c>
      <c r="D23" s="52" t="s">
        <v>19</v>
      </c>
      <c r="E23" s="52" t="s">
        <v>19</v>
      </c>
      <c r="F23"/>
    </row>
    <row r="24" spans="1:6" x14ac:dyDescent="0.2">
      <c r="A24" s="141" t="s">
        <v>10</v>
      </c>
      <c r="B24" s="140" t="s">
        <v>20</v>
      </c>
      <c r="C24" s="48"/>
      <c r="D24" s="56">
        <f>C17</f>
        <v>3159.95</v>
      </c>
      <c r="E24" s="56">
        <v>3159.95</v>
      </c>
      <c r="F24"/>
    </row>
    <row r="25" spans="1:6" x14ac:dyDescent="0.2">
      <c r="A25" s="141" t="s">
        <v>11</v>
      </c>
      <c r="B25" s="91" t="s">
        <v>113</v>
      </c>
      <c r="C25" s="22">
        <v>0</v>
      </c>
      <c r="D25" s="57">
        <f>C25*D24</f>
        <v>0</v>
      </c>
      <c r="E25" s="57">
        <f>D25*E24</f>
        <v>0</v>
      </c>
      <c r="F25"/>
    </row>
    <row r="26" spans="1:6" x14ac:dyDescent="0.2">
      <c r="A26" s="141" t="s">
        <v>12</v>
      </c>
      <c r="B26" s="145" t="s">
        <v>114</v>
      </c>
      <c r="C26" s="22">
        <v>0</v>
      </c>
      <c r="D26" s="57">
        <f>C26*C20</f>
        <v>0</v>
      </c>
      <c r="E26" s="57">
        <f>D26*D20</f>
        <v>0</v>
      </c>
      <c r="F26"/>
    </row>
    <row r="27" spans="1:6" ht="12.75" customHeight="1" x14ac:dyDescent="0.2">
      <c r="A27" s="141" t="s">
        <v>13</v>
      </c>
      <c r="B27" s="91" t="s">
        <v>40</v>
      </c>
      <c r="C27" s="22">
        <v>0</v>
      </c>
      <c r="D27" s="57">
        <v>0</v>
      </c>
      <c r="E27" s="57">
        <v>0</v>
      </c>
      <c r="F27"/>
    </row>
    <row r="28" spans="1:6" x14ac:dyDescent="0.2">
      <c r="A28" s="141" t="s">
        <v>70</v>
      </c>
      <c r="B28" s="92" t="s">
        <v>115</v>
      </c>
      <c r="C28" s="22">
        <v>0</v>
      </c>
      <c r="D28" s="57">
        <v>0</v>
      </c>
      <c r="E28" s="57">
        <v>0</v>
      </c>
      <c r="F28"/>
    </row>
    <row r="29" spans="1:6" ht="12.75" customHeight="1" x14ac:dyDescent="0.2">
      <c r="A29" s="141" t="s">
        <v>76</v>
      </c>
      <c r="B29" s="92" t="s">
        <v>116</v>
      </c>
      <c r="C29" s="22">
        <v>0</v>
      </c>
      <c r="D29" s="57">
        <v>0</v>
      </c>
      <c r="E29" s="57">
        <v>0</v>
      </c>
      <c r="F29"/>
    </row>
    <row r="30" spans="1:6" x14ac:dyDescent="0.2">
      <c r="A30" s="141" t="s">
        <v>79</v>
      </c>
      <c r="B30" s="140" t="s">
        <v>0</v>
      </c>
      <c r="C30" s="12">
        <v>0</v>
      </c>
      <c r="D30" s="56">
        <v>0</v>
      </c>
      <c r="E30" s="56">
        <v>0</v>
      </c>
      <c r="F30"/>
    </row>
    <row r="31" spans="1:6" x14ac:dyDescent="0.2">
      <c r="A31" s="235" t="s">
        <v>89</v>
      </c>
      <c r="B31" s="235"/>
      <c r="C31" s="235"/>
      <c r="D31" s="86">
        <f>SUM(D24:D30)</f>
        <v>3159.95</v>
      </c>
      <c r="E31" s="86">
        <f>SUM(E24:E30)</f>
        <v>3159.95</v>
      </c>
      <c r="F31"/>
    </row>
    <row r="32" spans="1:6" ht="12.75" customHeight="1" x14ac:dyDescent="0.2">
      <c r="A32" s="223"/>
      <c r="B32" s="223"/>
      <c r="C32" s="223"/>
      <c r="D32" s="223"/>
      <c r="E32" s="319"/>
      <c r="F32" s="319"/>
    </row>
    <row r="33" spans="1:6" ht="12.75" customHeight="1" x14ac:dyDescent="0.2">
      <c r="A33" s="229" t="s">
        <v>117</v>
      </c>
      <c r="B33" s="230"/>
      <c r="C33" s="230"/>
      <c r="D33" s="231"/>
      <c r="E33" s="320"/>
      <c r="F33" s="320"/>
    </row>
    <row r="34" spans="1:6" ht="12.75" customHeight="1" x14ac:dyDescent="0.2">
      <c r="A34" s="232" t="s">
        <v>118</v>
      </c>
      <c r="B34" s="233"/>
      <c r="C34" s="233"/>
      <c r="D34" s="234"/>
      <c r="E34" s="311"/>
      <c r="F34" s="311"/>
    </row>
    <row r="35" spans="1:6" ht="12.75" customHeight="1" x14ac:dyDescent="0.2">
      <c r="A35" s="82" t="s">
        <v>30</v>
      </c>
      <c r="B35" s="83" t="s">
        <v>120</v>
      </c>
      <c r="C35" s="10" t="s">
        <v>1</v>
      </c>
      <c r="D35" s="52" t="s">
        <v>19</v>
      </c>
      <c r="E35" s="10" t="s">
        <v>1</v>
      </c>
      <c r="F35" s="52" t="s">
        <v>19</v>
      </c>
    </row>
    <row r="36" spans="1:6" ht="12.75" customHeight="1" x14ac:dyDescent="0.2">
      <c r="A36" s="141" t="s">
        <v>10</v>
      </c>
      <c r="B36" s="140" t="s">
        <v>109</v>
      </c>
      <c r="C36" s="12">
        <v>8.3299999999999999E-2</v>
      </c>
      <c r="D36" s="56">
        <f>(D$31*C36)</f>
        <v>263.22383500000001</v>
      </c>
      <c r="E36" s="12">
        <v>8.3299999999999999E-2</v>
      </c>
      <c r="F36" s="56">
        <f>(E$31*E36)</f>
        <v>263.22383500000001</v>
      </c>
    </row>
    <row r="37" spans="1:6" ht="12.75" customHeight="1" x14ac:dyDescent="0.2">
      <c r="A37" s="141" t="s">
        <v>11</v>
      </c>
      <c r="B37" s="140" t="s">
        <v>119</v>
      </c>
      <c r="C37" s="22">
        <v>0.121</v>
      </c>
      <c r="D37" s="56">
        <f>(D$31*C37)</f>
        <v>382.35394999999994</v>
      </c>
      <c r="E37" s="22">
        <v>0.1111</v>
      </c>
      <c r="F37" s="56">
        <f>(E$31*E37)</f>
        <v>351.07044500000001</v>
      </c>
    </row>
    <row r="38" spans="1:6" ht="12.75" customHeight="1" x14ac:dyDescent="0.2">
      <c r="A38" s="235" t="s">
        <v>89</v>
      </c>
      <c r="B38" s="235"/>
      <c r="C38" s="87">
        <f>SUM(C36:C37)</f>
        <v>0.20429999999999998</v>
      </c>
      <c r="D38" s="86">
        <f>SUM(D36:D37)</f>
        <v>645.57778499999995</v>
      </c>
      <c r="E38" s="87">
        <f>SUM(E36:E37)</f>
        <v>0.19440000000000002</v>
      </c>
      <c r="F38" s="86">
        <f>SUM(F36:F37)</f>
        <v>614.29428000000007</v>
      </c>
    </row>
    <row r="39" spans="1:6" x14ac:dyDescent="0.2">
      <c r="A39" s="223"/>
      <c r="B39" s="223"/>
      <c r="C39" s="223"/>
      <c r="D39" s="223"/>
      <c r="E39" s="319"/>
      <c r="F39" s="319"/>
    </row>
    <row r="40" spans="1:6" ht="23.25" customHeight="1" x14ac:dyDescent="0.2">
      <c r="A40" s="225" t="s">
        <v>121</v>
      </c>
      <c r="B40" s="226"/>
      <c r="C40" s="226"/>
      <c r="D40" s="227"/>
      <c r="E40" s="321"/>
      <c r="F40"/>
    </row>
    <row r="41" spans="1:6" ht="12.75" customHeight="1" x14ac:dyDescent="0.2">
      <c r="A41" s="149" t="s">
        <v>31</v>
      </c>
      <c r="B41" s="84" t="s">
        <v>122</v>
      </c>
      <c r="C41" s="10" t="s">
        <v>1</v>
      </c>
      <c r="D41" s="52" t="s">
        <v>19</v>
      </c>
      <c r="E41" s="52" t="s">
        <v>19</v>
      </c>
      <c r="F41"/>
    </row>
    <row r="42" spans="1:6" x14ac:dyDescent="0.2">
      <c r="A42" s="141" t="s">
        <v>10</v>
      </c>
      <c r="B42" s="11" t="s">
        <v>123</v>
      </c>
      <c r="C42" s="12">
        <v>0.2</v>
      </c>
      <c r="D42" s="103">
        <f t="shared" ref="D42:D49" si="0">($D$31+$D$38)*C42</f>
        <v>761.10555699999998</v>
      </c>
      <c r="E42" s="103">
        <f>C42*($E$31)</f>
        <v>631.99</v>
      </c>
      <c r="F42" s="349"/>
    </row>
    <row r="43" spans="1:6" x14ac:dyDescent="0.2">
      <c r="A43" s="141" t="s">
        <v>11</v>
      </c>
      <c r="B43" s="11" t="s">
        <v>71</v>
      </c>
      <c r="C43" s="12">
        <v>2.5000000000000001E-2</v>
      </c>
      <c r="D43" s="103">
        <f t="shared" si="0"/>
        <v>95.138194624999997</v>
      </c>
      <c r="E43" s="103">
        <f t="shared" ref="E43:E49" si="1">C43*($E$31)</f>
        <v>78.998750000000001</v>
      </c>
      <c r="F43" s="349"/>
    </row>
    <row r="44" spans="1:6" x14ac:dyDescent="0.2">
      <c r="A44" s="141" t="s">
        <v>12</v>
      </c>
      <c r="B44" s="11" t="s">
        <v>124</v>
      </c>
      <c r="C44" s="12">
        <v>0.02</v>
      </c>
      <c r="D44" s="103">
        <f t="shared" si="0"/>
        <v>76.110555699999992</v>
      </c>
      <c r="E44" s="103">
        <f t="shared" si="1"/>
        <v>63.198999999999998</v>
      </c>
      <c r="F44" s="349"/>
    </row>
    <row r="45" spans="1:6" x14ac:dyDescent="0.2">
      <c r="A45" s="141" t="s">
        <v>13</v>
      </c>
      <c r="B45" s="11" t="s">
        <v>132</v>
      </c>
      <c r="C45" s="12">
        <v>1.4999999999999999E-2</v>
      </c>
      <c r="D45" s="103">
        <f t="shared" si="0"/>
        <v>57.082916774999994</v>
      </c>
      <c r="E45" s="103">
        <f t="shared" si="1"/>
        <v>47.399249999999995</v>
      </c>
      <c r="F45" s="349"/>
    </row>
    <row r="46" spans="1:6" x14ac:dyDescent="0.2">
      <c r="A46" s="141" t="s">
        <v>70</v>
      </c>
      <c r="B46" s="13" t="s">
        <v>130</v>
      </c>
      <c r="C46" s="12">
        <v>0.01</v>
      </c>
      <c r="D46" s="103">
        <f t="shared" si="0"/>
        <v>38.055277849999996</v>
      </c>
      <c r="E46" s="103">
        <f t="shared" si="1"/>
        <v>31.599499999999999</v>
      </c>
      <c r="F46" s="349"/>
    </row>
    <row r="47" spans="1:6" x14ac:dyDescent="0.2">
      <c r="A47" s="141" t="s">
        <v>76</v>
      </c>
      <c r="B47" s="11" t="s">
        <v>125</v>
      </c>
      <c r="C47" s="12">
        <v>6.0000000000000001E-3</v>
      </c>
      <c r="D47" s="103">
        <f t="shared" si="0"/>
        <v>22.83316671</v>
      </c>
      <c r="E47" s="103">
        <f t="shared" si="1"/>
        <v>18.959699999999998</v>
      </c>
      <c r="F47" s="349"/>
    </row>
    <row r="48" spans="1:6" x14ac:dyDescent="0.2">
      <c r="A48" s="141" t="s">
        <v>79</v>
      </c>
      <c r="B48" s="11" t="s">
        <v>126</v>
      </c>
      <c r="C48" s="12">
        <v>2E-3</v>
      </c>
      <c r="D48" s="103">
        <f t="shared" si="0"/>
        <v>7.6110555699999995</v>
      </c>
      <c r="E48" s="103">
        <f t="shared" si="1"/>
        <v>6.3198999999999996</v>
      </c>
      <c r="F48" s="349"/>
    </row>
    <row r="49" spans="1:6" x14ac:dyDescent="0.2">
      <c r="A49" s="141" t="s">
        <v>86</v>
      </c>
      <c r="B49" s="11" t="s">
        <v>131</v>
      </c>
      <c r="C49" s="12">
        <v>0.08</v>
      </c>
      <c r="D49" s="103">
        <f t="shared" si="0"/>
        <v>304.44222279999997</v>
      </c>
      <c r="E49" s="103">
        <f t="shared" si="1"/>
        <v>252.79599999999999</v>
      </c>
      <c r="F49"/>
    </row>
    <row r="50" spans="1:6" x14ac:dyDescent="0.2">
      <c r="A50" s="236" t="s">
        <v>89</v>
      </c>
      <c r="B50" s="236"/>
      <c r="C50" s="87">
        <f>SUM(C42:C49)</f>
        <v>0.35800000000000004</v>
      </c>
      <c r="D50" s="86">
        <f>SUM(D42:D49)</f>
        <v>1362.3789470299998</v>
      </c>
      <c r="E50" s="86">
        <f>SUM(E42:E49)</f>
        <v>1131.2620999999999</v>
      </c>
      <c r="F50" s="349"/>
    </row>
    <row r="51" spans="1:6" x14ac:dyDescent="0.2">
      <c r="A51" s="222"/>
      <c r="B51" s="222"/>
      <c r="C51" s="222"/>
      <c r="D51" s="222"/>
      <c r="E51" s="176"/>
      <c r="F51" s="349"/>
    </row>
    <row r="52" spans="1:6" x14ac:dyDescent="0.2">
      <c r="A52" s="228" t="s">
        <v>127</v>
      </c>
      <c r="B52" s="228"/>
      <c r="C52" s="228"/>
      <c r="D52" s="228"/>
      <c r="E52" s="322"/>
      <c r="F52" s="349"/>
    </row>
    <row r="53" spans="1:6" x14ac:dyDescent="0.2">
      <c r="A53" s="96" t="s">
        <v>32</v>
      </c>
      <c r="B53" s="220" t="s">
        <v>21</v>
      </c>
      <c r="C53" s="220"/>
      <c r="D53" s="52" t="s">
        <v>19</v>
      </c>
      <c r="E53" s="52" t="s">
        <v>19</v>
      </c>
      <c r="F53"/>
    </row>
    <row r="54" spans="1:6" x14ac:dyDescent="0.2">
      <c r="A54" s="141" t="s">
        <v>10</v>
      </c>
      <c r="B54" s="221" t="s">
        <v>106</v>
      </c>
      <c r="C54" s="221"/>
      <c r="D54" s="57">
        <f xml:space="preserve"> 22*5.5*2 -6%*D24</f>
        <v>52.40300000000002</v>
      </c>
      <c r="E54" s="57">
        <f>IF(((5.5*2*22)-E31*0.06)&lt;0,0,(5.5*2*22)-E31*0.06)</f>
        <v>52.40300000000002</v>
      </c>
      <c r="F54"/>
    </row>
    <row r="55" spans="1:6" x14ac:dyDescent="0.2">
      <c r="A55" s="141" t="s">
        <v>11</v>
      </c>
      <c r="B55" s="221" t="s">
        <v>108</v>
      </c>
      <c r="C55" s="252"/>
      <c r="D55" s="57">
        <f>22*33.62</f>
        <v>739.64</v>
      </c>
      <c r="E55" s="57">
        <f>(22*33.62)</f>
        <v>739.64</v>
      </c>
      <c r="F55" s="139"/>
    </row>
    <row r="56" spans="1:6" x14ac:dyDescent="0.2">
      <c r="A56" s="141" t="s">
        <v>12</v>
      </c>
      <c r="B56" s="221" t="s">
        <v>37</v>
      </c>
      <c r="C56" s="252"/>
      <c r="D56" s="59">
        <v>153.77000000000001</v>
      </c>
      <c r="E56" s="59">
        <v>153.77000000000001</v>
      </c>
      <c r="F56"/>
    </row>
    <row r="57" spans="1:6" x14ac:dyDescent="0.2">
      <c r="A57" s="141" t="s">
        <v>13</v>
      </c>
      <c r="B57" s="266" t="s">
        <v>33</v>
      </c>
      <c r="C57" s="252"/>
      <c r="D57" s="59">
        <v>0</v>
      </c>
      <c r="E57" s="59">
        <v>0</v>
      </c>
      <c r="F57"/>
    </row>
    <row r="58" spans="1:6" x14ac:dyDescent="0.2">
      <c r="A58" s="141" t="s">
        <v>70</v>
      </c>
      <c r="B58" s="221" t="s">
        <v>34</v>
      </c>
      <c r="C58" s="252"/>
      <c r="D58" s="59">
        <v>2</v>
      </c>
      <c r="E58" s="59">
        <v>2</v>
      </c>
      <c r="F58"/>
    </row>
    <row r="59" spans="1:6" x14ac:dyDescent="0.2">
      <c r="A59" s="141" t="s">
        <v>76</v>
      </c>
      <c r="B59" s="221" t="s">
        <v>164</v>
      </c>
      <c r="C59" s="252"/>
      <c r="D59" s="59">
        <v>10.63</v>
      </c>
      <c r="E59" s="59">
        <v>10.63</v>
      </c>
      <c r="F59"/>
    </row>
    <row r="60" spans="1:6" x14ac:dyDescent="0.2">
      <c r="A60" s="235" t="s">
        <v>89</v>
      </c>
      <c r="B60" s="235"/>
      <c r="C60" s="235"/>
      <c r="D60" s="86">
        <f>SUM(D54:D59)</f>
        <v>958.44299999999998</v>
      </c>
      <c r="E60" s="86">
        <f>SUM(E54:E59)</f>
        <v>958.44299999999998</v>
      </c>
      <c r="F60"/>
    </row>
    <row r="61" spans="1:6" x14ac:dyDescent="0.2">
      <c r="A61" s="222"/>
      <c r="B61" s="222"/>
      <c r="C61" s="222"/>
      <c r="D61" s="222"/>
      <c r="E61" s="176"/>
      <c r="F61"/>
    </row>
    <row r="62" spans="1:6" x14ac:dyDescent="0.2">
      <c r="A62" s="235" t="s">
        <v>128</v>
      </c>
      <c r="B62" s="235"/>
      <c r="C62" s="235"/>
      <c r="D62" s="235"/>
      <c r="E62" s="323"/>
      <c r="F62"/>
    </row>
    <row r="63" spans="1:6" x14ac:dyDescent="0.2">
      <c r="A63" s="148">
        <v>2</v>
      </c>
      <c r="B63" s="220" t="s">
        <v>129</v>
      </c>
      <c r="C63" s="220"/>
      <c r="D63" s="52" t="s">
        <v>19</v>
      </c>
      <c r="E63" s="52" t="s">
        <v>19</v>
      </c>
      <c r="F63"/>
    </row>
    <row r="64" spans="1:6" x14ac:dyDescent="0.2">
      <c r="A64" s="141" t="s">
        <v>30</v>
      </c>
      <c r="B64" s="221" t="s">
        <v>120</v>
      </c>
      <c r="C64" s="221"/>
      <c r="D64" s="85">
        <f>D38</f>
        <v>645.57778499999995</v>
      </c>
      <c r="E64" s="85">
        <f>F38</f>
        <v>614.29428000000007</v>
      </c>
      <c r="F64"/>
    </row>
    <row r="65" spans="1:6" x14ac:dyDescent="0.2">
      <c r="A65" s="141" t="s">
        <v>31</v>
      </c>
      <c r="B65" s="221" t="s">
        <v>122</v>
      </c>
      <c r="C65" s="221"/>
      <c r="D65" s="85">
        <f>D50</f>
        <v>1362.3789470299998</v>
      </c>
      <c r="E65" s="85">
        <f>E50</f>
        <v>1131.2620999999999</v>
      </c>
      <c r="F65"/>
    </row>
    <row r="66" spans="1:6" x14ac:dyDescent="0.2">
      <c r="A66" s="141" t="s">
        <v>32</v>
      </c>
      <c r="B66" s="221" t="s">
        <v>21</v>
      </c>
      <c r="C66" s="221"/>
      <c r="D66" s="85">
        <f>D60</f>
        <v>958.44299999999998</v>
      </c>
      <c r="E66" s="85">
        <f>E60</f>
        <v>958.44299999999998</v>
      </c>
      <c r="F66"/>
    </row>
    <row r="67" spans="1:6" x14ac:dyDescent="0.2">
      <c r="A67" s="235" t="s">
        <v>89</v>
      </c>
      <c r="B67" s="235"/>
      <c r="C67" s="235"/>
      <c r="D67" s="90">
        <f>SUM(D64:D66)</f>
        <v>2966.3997320299995</v>
      </c>
      <c r="E67" s="90">
        <f>SUM(E64:E66)</f>
        <v>2703.9993800000002</v>
      </c>
      <c r="F67"/>
    </row>
    <row r="68" spans="1:6" x14ac:dyDescent="0.2">
      <c r="A68" s="222"/>
      <c r="B68" s="222"/>
      <c r="C68" s="222"/>
      <c r="D68" s="222"/>
      <c r="E68" s="176"/>
      <c r="F68" s="176"/>
    </row>
    <row r="69" spans="1:6" x14ac:dyDescent="0.2">
      <c r="A69" s="236" t="s">
        <v>133</v>
      </c>
      <c r="B69" s="236"/>
      <c r="C69" s="236"/>
      <c r="D69" s="236"/>
      <c r="E69" s="333" t="s">
        <v>249</v>
      </c>
      <c r="F69" s="334"/>
    </row>
    <row r="70" spans="1:6" ht="13.5" thickBot="1" x14ac:dyDescent="0.25">
      <c r="A70" s="143">
        <v>3</v>
      </c>
      <c r="B70" s="9" t="s">
        <v>134</v>
      </c>
      <c r="C70" s="10" t="s">
        <v>1</v>
      </c>
      <c r="D70" s="52" t="s">
        <v>19</v>
      </c>
      <c r="E70" s="10" t="s">
        <v>1</v>
      </c>
      <c r="F70" s="52" t="s">
        <v>19</v>
      </c>
    </row>
    <row r="71" spans="1:6" x14ac:dyDescent="0.2">
      <c r="A71" s="16" t="s">
        <v>10</v>
      </c>
      <c r="B71" s="11" t="s">
        <v>98</v>
      </c>
      <c r="C71" s="12">
        <v>4.1999999999999997E-3</v>
      </c>
      <c r="D71" s="56">
        <f>D$31*C71</f>
        <v>13.271789999999998</v>
      </c>
      <c r="E71" s="330">
        <f>33/365*0.2</f>
        <v>1.8082191780821918E-2</v>
      </c>
      <c r="F71" s="56">
        <f>E71*$E$31</f>
        <v>57.138821917808215</v>
      </c>
    </row>
    <row r="72" spans="1:6" x14ac:dyDescent="0.2">
      <c r="A72" s="89" t="s">
        <v>11</v>
      </c>
      <c r="B72" s="21" t="s">
        <v>52</v>
      </c>
      <c r="C72" s="22">
        <v>2.9999999999999997E-4</v>
      </c>
      <c r="D72" s="56">
        <f>D$31*C72</f>
        <v>0.94798499999999986</v>
      </c>
      <c r="E72" s="331">
        <f>E71*8%</f>
        <v>1.4465753424657535E-3</v>
      </c>
      <c r="F72" s="56">
        <f t="shared" ref="F72:F76" si="2">E72*$E$31</f>
        <v>4.571105753424658</v>
      </c>
    </row>
    <row r="73" spans="1:6" x14ac:dyDescent="0.2">
      <c r="A73" s="16" t="s">
        <v>12</v>
      </c>
      <c r="B73" s="20" t="s">
        <v>135</v>
      </c>
      <c r="C73" s="12">
        <v>3.4799999999999998E-2</v>
      </c>
      <c r="D73" s="56">
        <f>D$31*C73</f>
        <v>109.96625999999999</v>
      </c>
      <c r="E73" s="331">
        <v>4.0500000000000001E-2</v>
      </c>
      <c r="F73" s="56">
        <f t="shared" si="2"/>
        <v>127.977975</v>
      </c>
    </row>
    <row r="74" spans="1:6" x14ac:dyDescent="0.2">
      <c r="A74" s="16" t="s">
        <v>13</v>
      </c>
      <c r="B74" s="11" t="s">
        <v>102</v>
      </c>
      <c r="C74" s="12">
        <v>1.9400000000000001E-2</v>
      </c>
      <c r="D74" s="56">
        <f t="shared" ref="D74:D76" si="3">D$31*C74</f>
        <v>61.30303</v>
      </c>
      <c r="E74" s="332">
        <v>1.9E-3</v>
      </c>
      <c r="F74" s="56">
        <f t="shared" si="2"/>
        <v>6.0039049999999996</v>
      </c>
    </row>
    <row r="75" spans="1:6" x14ac:dyDescent="0.2">
      <c r="A75" s="16" t="s">
        <v>70</v>
      </c>
      <c r="B75" s="11" t="s">
        <v>179</v>
      </c>
      <c r="C75" s="22">
        <f>C50*C74</f>
        <v>6.9452000000000012E-3</v>
      </c>
      <c r="D75" s="56">
        <f t="shared" si="3"/>
        <v>21.946484740000002</v>
      </c>
      <c r="E75" s="331">
        <v>6.9999999999999999E-4</v>
      </c>
      <c r="F75" s="56">
        <f t="shared" si="2"/>
        <v>2.2119649999999997</v>
      </c>
    </row>
    <row r="76" spans="1:6" x14ac:dyDescent="0.2">
      <c r="A76" s="16" t="s">
        <v>76</v>
      </c>
      <c r="B76" s="11" t="s">
        <v>136</v>
      </c>
      <c r="C76" s="12">
        <v>5.1999999999999998E-3</v>
      </c>
      <c r="D76" s="56">
        <f t="shared" si="3"/>
        <v>16.431739999999998</v>
      </c>
      <c r="E76" s="331">
        <v>4.4999999999999997E-3</v>
      </c>
      <c r="F76" s="56">
        <f t="shared" si="2"/>
        <v>14.219774999999998</v>
      </c>
    </row>
    <row r="77" spans="1:6" x14ac:dyDescent="0.2">
      <c r="A77" s="235" t="s">
        <v>89</v>
      </c>
      <c r="B77" s="235"/>
      <c r="C77" s="87">
        <f>SUM(C71:C76)</f>
        <v>7.0845199999999997E-2</v>
      </c>
      <c r="D77" s="86">
        <f>SUM(D71:D76)</f>
        <v>223.86728973999999</v>
      </c>
      <c r="E77" s="335">
        <f>SUM(E71:E76)</f>
        <v>6.7128767123287678E-2</v>
      </c>
      <c r="F77" s="86">
        <f>SUM(F71:F76)</f>
        <v>212.12354767123287</v>
      </c>
    </row>
    <row r="78" spans="1:6" x14ac:dyDescent="0.2">
      <c r="A78" s="251"/>
      <c r="B78" s="251"/>
      <c r="C78" s="251"/>
      <c r="D78" s="251"/>
      <c r="E78" s="177"/>
      <c r="F78" s="177"/>
    </row>
    <row r="79" spans="1:6" x14ac:dyDescent="0.2">
      <c r="A79" s="236" t="s">
        <v>137</v>
      </c>
      <c r="B79" s="236"/>
      <c r="C79" s="236"/>
      <c r="D79" s="236"/>
      <c r="E79" s="324"/>
      <c r="F79" s="324"/>
    </row>
    <row r="80" spans="1:6" ht="27" customHeight="1" x14ac:dyDescent="0.2">
      <c r="A80" s="260" t="s">
        <v>186</v>
      </c>
      <c r="B80" s="261"/>
      <c r="C80" s="261"/>
      <c r="D80" s="262"/>
      <c r="E80" s="325"/>
      <c r="F80" s="325"/>
    </row>
    <row r="81" spans="1:6" x14ac:dyDescent="0.2">
      <c r="A81" s="245" t="s">
        <v>138</v>
      </c>
      <c r="B81" s="245"/>
      <c r="C81" s="245"/>
      <c r="D81" s="245"/>
      <c r="E81" s="326"/>
      <c r="F81" s="326"/>
    </row>
    <row r="82" spans="1:6" x14ac:dyDescent="0.2">
      <c r="A82" s="143" t="s">
        <v>23</v>
      </c>
      <c r="B82" s="9" t="s">
        <v>139</v>
      </c>
      <c r="C82" s="10" t="s">
        <v>1</v>
      </c>
      <c r="D82" s="52" t="s">
        <v>19</v>
      </c>
      <c r="E82" s="10" t="s">
        <v>1</v>
      </c>
      <c r="F82" s="52" t="s">
        <v>19</v>
      </c>
    </row>
    <row r="83" spans="1:6" x14ac:dyDescent="0.2">
      <c r="A83" s="16" t="s">
        <v>10</v>
      </c>
      <c r="B83" s="140" t="s">
        <v>180</v>
      </c>
      <c r="C83" s="22">
        <v>9.2999999999999992E-3</v>
      </c>
      <c r="D83" s="56">
        <f>$D$31*C83</f>
        <v>29.387534999999996</v>
      </c>
      <c r="E83" s="336">
        <v>9.4999999999999998E-3</v>
      </c>
      <c r="F83" s="56">
        <f>$E$31*E83</f>
        <v>30.019524999999998</v>
      </c>
    </row>
    <row r="84" spans="1:6" x14ac:dyDescent="0.2">
      <c r="A84" s="16" t="s">
        <v>11</v>
      </c>
      <c r="B84" s="140" t="s">
        <v>181</v>
      </c>
      <c r="C84" s="12">
        <v>2.8E-3</v>
      </c>
      <c r="D84" s="56">
        <f t="shared" ref="D84:D88" si="4">$D$31*C84</f>
        <v>8.8478599999999989</v>
      </c>
      <c r="E84" s="337">
        <v>4.1700000000000001E-2</v>
      </c>
      <c r="F84" s="56">
        <f t="shared" ref="F84:F88" si="5">$E$31*E84</f>
        <v>131.769915</v>
      </c>
    </row>
    <row r="85" spans="1:6" x14ac:dyDescent="0.2">
      <c r="A85" s="16" t="s">
        <v>12</v>
      </c>
      <c r="B85" s="140" t="s">
        <v>182</v>
      </c>
      <c r="C85" s="12">
        <v>2.0000000000000001E-4</v>
      </c>
      <c r="D85" s="56">
        <f t="shared" si="4"/>
        <v>0.63198999999999994</v>
      </c>
      <c r="E85" s="338">
        <v>1E-3</v>
      </c>
      <c r="F85" s="56">
        <f t="shared" si="5"/>
        <v>3.1599499999999998</v>
      </c>
    </row>
    <row r="86" spans="1:6" x14ac:dyDescent="0.2">
      <c r="A86" s="16" t="s">
        <v>13</v>
      </c>
      <c r="B86" s="140" t="s">
        <v>183</v>
      </c>
      <c r="C86" s="12">
        <v>2.9999999999999997E-4</v>
      </c>
      <c r="D86" s="56">
        <f t="shared" si="4"/>
        <v>0.94798499999999986</v>
      </c>
      <c r="E86" s="338">
        <v>6.3E-3</v>
      </c>
      <c r="F86" s="56">
        <f t="shared" si="5"/>
        <v>19.907685000000001</v>
      </c>
    </row>
    <row r="87" spans="1:6" x14ac:dyDescent="0.2">
      <c r="A87" s="16" t="s">
        <v>70</v>
      </c>
      <c r="B87" s="140" t="s">
        <v>184</v>
      </c>
      <c r="C87" s="12">
        <v>2.0000000000000001E-4</v>
      </c>
      <c r="D87" s="56">
        <f t="shared" si="4"/>
        <v>0.63198999999999994</v>
      </c>
      <c r="E87" s="338">
        <v>2.0000000000000001E-4</v>
      </c>
      <c r="F87" s="56">
        <f t="shared" si="5"/>
        <v>0.63198999999999994</v>
      </c>
    </row>
    <row r="88" spans="1:6" ht="13.5" thickBot="1" x14ac:dyDescent="0.25">
      <c r="A88" s="16" t="s">
        <v>76</v>
      </c>
      <c r="B88" s="140" t="s">
        <v>185</v>
      </c>
      <c r="C88" s="12">
        <v>0</v>
      </c>
      <c r="D88" s="56">
        <f t="shared" si="4"/>
        <v>0</v>
      </c>
      <c r="E88" s="339">
        <v>0</v>
      </c>
      <c r="F88" s="56">
        <f t="shared" si="5"/>
        <v>0</v>
      </c>
    </row>
    <row r="89" spans="1:6" ht="13.5" thickBot="1" x14ac:dyDescent="0.25">
      <c r="A89" s="235" t="s">
        <v>89</v>
      </c>
      <c r="B89" s="235"/>
      <c r="C89" s="87">
        <f>SUM(C83:C88)</f>
        <v>1.2800000000000001E-2</v>
      </c>
      <c r="D89" s="86">
        <f>SUM(D83:D88)</f>
        <v>40.447360000000003</v>
      </c>
      <c r="E89" s="87">
        <f>SUM(E83:E88)</f>
        <v>5.8700000000000002E-2</v>
      </c>
      <c r="F89" s="86">
        <f>SUM(F83:F88)</f>
        <v>185.48906500000001</v>
      </c>
    </row>
    <row r="90" spans="1:6" ht="13.5" thickBot="1" x14ac:dyDescent="0.25">
      <c r="A90" s="340" t="s">
        <v>79</v>
      </c>
      <c r="B90" s="341" t="s">
        <v>250</v>
      </c>
      <c r="C90" s="342"/>
      <c r="D90" s="343"/>
      <c r="E90" s="342">
        <f>C50*E89</f>
        <v>2.1014600000000005E-2</v>
      </c>
      <c r="F90" s="344">
        <f>E90*$E$31</f>
        <v>66.405085270000015</v>
      </c>
    </row>
    <row r="91" spans="1:6" ht="26.25" thickBot="1" x14ac:dyDescent="0.25">
      <c r="A91" s="340" t="s">
        <v>86</v>
      </c>
      <c r="B91" s="341" t="s">
        <v>251</v>
      </c>
      <c r="C91" s="342"/>
      <c r="D91" s="343"/>
      <c r="E91" s="342">
        <f>C50*E38</f>
        <v>6.959520000000001E-2</v>
      </c>
      <c r="F91" s="344">
        <f>E91*$E$31</f>
        <v>219.91735224000001</v>
      </c>
    </row>
    <row r="92" spans="1:6" ht="13.5" thickBot="1" x14ac:dyDescent="0.25">
      <c r="A92" s="340"/>
      <c r="B92" s="345" t="s">
        <v>252</v>
      </c>
      <c r="C92" s="346">
        <f>C89+C91+C90</f>
        <v>1.2800000000000001E-2</v>
      </c>
      <c r="D92" s="347">
        <f>SUM(D89:D91)</f>
        <v>40.447360000000003</v>
      </c>
      <c r="E92" s="348">
        <f>SUM(E89:E91)</f>
        <v>0.14930980000000002</v>
      </c>
      <c r="F92" s="347">
        <f>SUM(F89:F91)</f>
        <v>471.81150251000003</v>
      </c>
    </row>
    <row r="93" spans="1:6" x14ac:dyDescent="0.2">
      <c r="A93" s="176"/>
      <c r="B93" s="176"/>
      <c r="C93" s="176"/>
      <c r="D93" s="176"/>
      <c r="E93" s="176"/>
      <c r="F93" s="176"/>
    </row>
    <row r="94" spans="1:6" x14ac:dyDescent="0.2">
      <c r="A94" s="176"/>
      <c r="B94" s="176"/>
      <c r="C94" s="176"/>
      <c r="D94" s="176"/>
      <c r="E94" s="176"/>
      <c r="F94" s="176"/>
    </row>
    <row r="95" spans="1:6" ht="12.75" customHeight="1" x14ac:dyDescent="0.2">
      <c r="A95" s="245" t="s">
        <v>140</v>
      </c>
      <c r="B95" s="245"/>
      <c r="C95" s="245"/>
      <c r="D95" s="245"/>
      <c r="E95" s="326"/>
      <c r="F95"/>
    </row>
    <row r="96" spans="1:6" x14ac:dyDescent="0.2">
      <c r="A96" s="148" t="s">
        <v>24</v>
      </c>
      <c r="B96" s="220" t="s">
        <v>142</v>
      </c>
      <c r="C96" s="220"/>
      <c r="D96" s="52" t="s">
        <v>19</v>
      </c>
      <c r="E96" s="52" t="s">
        <v>19</v>
      </c>
      <c r="F96"/>
    </row>
    <row r="97" spans="1:6" ht="12.75" customHeight="1" x14ac:dyDescent="0.2">
      <c r="A97" s="141" t="s">
        <v>10</v>
      </c>
      <c r="B97" s="221" t="s">
        <v>141</v>
      </c>
      <c r="C97" s="221"/>
      <c r="D97" s="57">
        <f>($D$31/220*50%+$D$31/220)*0</f>
        <v>0</v>
      </c>
      <c r="E97" s="57">
        <f>($D$31/220*50%+$D$31/220)*0</f>
        <v>0</v>
      </c>
      <c r="F97"/>
    </row>
    <row r="98" spans="1:6" x14ac:dyDescent="0.2">
      <c r="A98" s="235" t="s">
        <v>89</v>
      </c>
      <c r="B98" s="235"/>
      <c r="C98" s="235"/>
      <c r="D98" s="88">
        <f>D97</f>
        <v>0</v>
      </c>
      <c r="E98" s="88">
        <f>E97</f>
        <v>0</v>
      </c>
      <c r="F98"/>
    </row>
    <row r="99" spans="1:6" x14ac:dyDescent="0.2">
      <c r="A99" s="222"/>
      <c r="B99" s="222"/>
      <c r="C99" s="222"/>
      <c r="D99" s="222"/>
      <c r="E99" s="176"/>
      <c r="F99"/>
    </row>
    <row r="100" spans="1:6" x14ac:dyDescent="0.2">
      <c r="A100" s="253" t="s">
        <v>143</v>
      </c>
      <c r="B100" s="254"/>
      <c r="C100" s="254"/>
      <c r="D100" s="255"/>
      <c r="E100" s="323"/>
      <c r="F100"/>
    </row>
    <row r="101" spans="1:6" x14ac:dyDescent="0.2">
      <c r="A101" s="148">
        <v>4</v>
      </c>
      <c r="B101" s="220" t="s">
        <v>25</v>
      </c>
      <c r="C101" s="220"/>
      <c r="D101" s="52" t="s">
        <v>19</v>
      </c>
      <c r="E101" s="52" t="s">
        <v>19</v>
      </c>
      <c r="F101"/>
    </row>
    <row r="102" spans="1:6" x14ac:dyDescent="0.2">
      <c r="A102" s="141" t="s">
        <v>23</v>
      </c>
      <c r="B102" s="221" t="s">
        <v>187</v>
      </c>
      <c r="C102" s="221"/>
      <c r="D102" s="85">
        <f>D89</f>
        <v>40.447360000000003</v>
      </c>
      <c r="E102" s="85">
        <f>F92</f>
        <v>471.81150251000003</v>
      </c>
      <c r="F102"/>
    </row>
    <row r="103" spans="1:6" x14ac:dyDescent="0.2">
      <c r="A103" s="141" t="s">
        <v>24</v>
      </c>
      <c r="B103" s="221" t="s">
        <v>188</v>
      </c>
      <c r="C103" s="221"/>
      <c r="D103" s="85">
        <f>D98</f>
        <v>0</v>
      </c>
      <c r="E103" s="85">
        <f>E98</f>
        <v>0</v>
      </c>
      <c r="F103"/>
    </row>
    <row r="104" spans="1:6" x14ac:dyDescent="0.2">
      <c r="A104" s="235" t="s">
        <v>89</v>
      </c>
      <c r="B104" s="235"/>
      <c r="C104" s="235"/>
      <c r="D104" s="90">
        <f>SUM(D102:D103)</f>
        <v>40.447360000000003</v>
      </c>
      <c r="E104" s="90">
        <f>SUM(E102:E103)</f>
        <v>471.81150251000003</v>
      </c>
      <c r="F104"/>
    </row>
    <row r="105" spans="1:6" x14ac:dyDescent="0.2">
      <c r="A105" s="246"/>
      <c r="B105" s="247"/>
      <c r="C105" s="247"/>
      <c r="D105" s="248"/>
      <c r="E105" s="177"/>
      <c r="F105"/>
    </row>
    <row r="106" spans="1:6" x14ac:dyDescent="0.2">
      <c r="A106" s="229" t="s">
        <v>144</v>
      </c>
      <c r="B106" s="230"/>
      <c r="C106" s="230"/>
      <c r="D106" s="231"/>
      <c r="E106" s="320"/>
      <c r="F106"/>
    </row>
    <row r="107" spans="1:6" x14ac:dyDescent="0.2">
      <c r="A107" s="143">
        <v>5</v>
      </c>
      <c r="B107" s="220" t="s">
        <v>22</v>
      </c>
      <c r="C107" s="220"/>
      <c r="D107" s="52" t="s">
        <v>19</v>
      </c>
      <c r="E107" s="52" t="s">
        <v>19</v>
      </c>
      <c r="F107"/>
    </row>
    <row r="108" spans="1:6" x14ac:dyDescent="0.2">
      <c r="A108" s="141" t="s">
        <v>10</v>
      </c>
      <c r="B108" s="221" t="s">
        <v>35</v>
      </c>
      <c r="C108" s="252"/>
      <c r="D108" s="56">
        <v>0</v>
      </c>
      <c r="E108" s="56">
        <v>0</v>
      </c>
      <c r="F108"/>
    </row>
    <row r="109" spans="1:6" x14ac:dyDescent="0.2">
      <c r="A109" s="141" t="s">
        <v>11</v>
      </c>
      <c r="B109" s="221" t="s">
        <v>39</v>
      </c>
      <c r="C109" s="252"/>
      <c r="D109" s="59">
        <v>0</v>
      </c>
      <c r="E109" s="59">
        <v>0</v>
      </c>
      <c r="F109"/>
    </row>
    <row r="110" spans="1:6" x14ac:dyDescent="0.2">
      <c r="A110" s="141" t="s">
        <v>12</v>
      </c>
      <c r="B110" s="221" t="s">
        <v>38</v>
      </c>
      <c r="C110" s="221"/>
      <c r="D110" s="59">
        <v>0</v>
      </c>
      <c r="E110" s="59">
        <v>0</v>
      </c>
      <c r="F110"/>
    </row>
    <row r="111" spans="1:6" x14ac:dyDescent="0.2">
      <c r="A111" s="141" t="s">
        <v>13</v>
      </c>
      <c r="B111" s="221" t="s">
        <v>0</v>
      </c>
      <c r="C111" s="252"/>
      <c r="D111" s="59">
        <v>0</v>
      </c>
      <c r="E111" s="59">
        <v>0</v>
      </c>
      <c r="F111"/>
    </row>
    <row r="112" spans="1:6" ht="12.75" customHeight="1" x14ac:dyDescent="0.2">
      <c r="A112" s="235" t="s">
        <v>89</v>
      </c>
      <c r="B112" s="235"/>
      <c r="C112" s="235"/>
      <c r="D112" s="86">
        <f>SUM(D108:D111)</f>
        <v>0</v>
      </c>
      <c r="E112" s="86">
        <f>SUM(E108:E111)</f>
        <v>0</v>
      </c>
      <c r="F112"/>
    </row>
    <row r="113" spans="1:6" x14ac:dyDescent="0.2">
      <c r="A113" s="222"/>
      <c r="B113" s="222"/>
      <c r="C113" s="222"/>
      <c r="D113" s="222"/>
      <c r="E113" s="176"/>
      <c r="F113"/>
    </row>
    <row r="114" spans="1:6" x14ac:dyDescent="0.2">
      <c r="A114" s="235" t="s">
        <v>145</v>
      </c>
      <c r="B114" s="235"/>
      <c r="C114" s="235"/>
      <c r="D114" s="235"/>
      <c r="E114" s="323"/>
      <c r="F114"/>
    </row>
    <row r="115" spans="1:6" x14ac:dyDescent="0.2">
      <c r="A115" s="93">
        <v>6</v>
      </c>
      <c r="B115" s="94" t="s">
        <v>146</v>
      </c>
      <c r="C115" s="51" t="s">
        <v>1</v>
      </c>
      <c r="D115" s="53" t="s">
        <v>19</v>
      </c>
      <c r="E115" s="53" t="s">
        <v>19</v>
      </c>
      <c r="F115"/>
    </row>
    <row r="116" spans="1:6" x14ac:dyDescent="0.2">
      <c r="A116" s="141" t="s">
        <v>10</v>
      </c>
      <c r="B116" s="140" t="s">
        <v>147</v>
      </c>
      <c r="C116" s="18">
        <f>'Aux de Manutenção Predial'!C116</f>
        <v>6.2350000000000001E-3</v>
      </c>
      <c r="D116" s="56">
        <f>C116*(D$31+$D$67+$D$77+$D$104+$D$112)</f>
        <v>39.845792420335947</v>
      </c>
      <c r="E116" s="56">
        <f>C116*(E$31+$E$67+$F$77+$E$104+$E$112)</f>
        <v>40.826059422179988</v>
      </c>
      <c r="F116"/>
    </row>
    <row r="117" spans="1:6" x14ac:dyDescent="0.2">
      <c r="A117" s="14" t="s">
        <v>11</v>
      </c>
      <c r="B117" s="145" t="s">
        <v>148</v>
      </c>
      <c r="C117" s="19">
        <f>'Aux de Manutenção Predial'!C117</f>
        <v>6.0000000000000001E-3</v>
      </c>
      <c r="D117" s="56">
        <f>C117*(D$31+$D$67+$D$77+$D$104+$D$112+$D$116)</f>
        <v>38.58306104514201</v>
      </c>
      <c r="E117" s="56">
        <f>C117*(E$31+$E$67+$F$77+$E$104+$E$112+$E$116)</f>
        <v>39.532262937620473</v>
      </c>
      <c r="F117"/>
    </row>
    <row r="118" spans="1:6" x14ac:dyDescent="0.2">
      <c r="A118" s="14" t="s">
        <v>12</v>
      </c>
      <c r="B118" s="145" t="s">
        <v>149</v>
      </c>
      <c r="C118" s="19"/>
      <c r="D118" s="56"/>
      <c r="E118" s="56"/>
      <c r="F118"/>
    </row>
    <row r="119" spans="1:6" x14ac:dyDescent="0.2">
      <c r="A119" s="8"/>
      <c r="B119" s="140" t="s">
        <v>151</v>
      </c>
      <c r="C119" s="12">
        <v>0.05</v>
      </c>
      <c r="D119" s="56">
        <f>((D$31+$D$67+$D$77+$D$104+$D$112+$D$116+$D$117)*C119)/(100%-8.65%)</f>
        <v>354.08282623073222</v>
      </c>
      <c r="E119" s="56">
        <f>((E$31+$E$67+$F$77+$E$104+$E$112+$E$116+$E$117)*C119)/(100%-8.65%)</f>
        <v>362.79380145271119</v>
      </c>
      <c r="F119"/>
    </row>
    <row r="120" spans="1:6" x14ac:dyDescent="0.2">
      <c r="A120" s="8"/>
      <c r="B120" s="140" t="s">
        <v>152</v>
      </c>
      <c r="C120" s="12">
        <v>0</v>
      </c>
      <c r="D120" s="56">
        <f>((D$31+$D$67+$D$77+$D$104+$D$112+$D$116+$D$117)*C120)/(100%-8.65%)</f>
        <v>0</v>
      </c>
      <c r="E120" s="56">
        <f>((E$31+$E$67+$F$77+$E$104+$E$112+$E$116+$E$117)*C120)/(100%-8.65%)</f>
        <v>0</v>
      </c>
      <c r="F120"/>
    </row>
    <row r="121" spans="1:6" x14ac:dyDescent="0.2">
      <c r="A121" s="8"/>
      <c r="B121" s="140" t="s">
        <v>150</v>
      </c>
      <c r="C121" s="12">
        <v>0.01</v>
      </c>
      <c r="D121" s="56">
        <f>((D$31)*C121)/(100%-8.65%)</f>
        <v>34.59168035030104</v>
      </c>
      <c r="E121" s="56">
        <f>((E$31)*C121)/(100%-8.65%)</f>
        <v>34.59168035030104</v>
      </c>
      <c r="F121"/>
    </row>
    <row r="122" spans="1:6" ht="12.75" customHeight="1" x14ac:dyDescent="0.2">
      <c r="A122" s="235" t="s">
        <v>89</v>
      </c>
      <c r="B122" s="235"/>
      <c r="C122" s="95">
        <f>SUM(C116:C121)</f>
        <v>7.2234999999999994E-2</v>
      </c>
      <c r="D122" s="86">
        <f>SUM(D116:D121)</f>
        <v>467.10336004651123</v>
      </c>
      <c r="E122" s="86">
        <f>SUM(E116:E121)</f>
        <v>477.74380416281269</v>
      </c>
      <c r="F122"/>
    </row>
    <row r="123" spans="1:6" ht="12.75" customHeight="1" x14ac:dyDescent="0.2">
      <c r="A123" s="222"/>
      <c r="B123" s="222"/>
      <c r="C123" s="222"/>
      <c r="D123" s="222"/>
      <c r="E123" s="176"/>
      <c r="F123"/>
    </row>
    <row r="124" spans="1:6" ht="12.75" customHeight="1" x14ac:dyDescent="0.2">
      <c r="A124" s="259" t="s">
        <v>26</v>
      </c>
      <c r="B124" s="259"/>
      <c r="C124" s="259"/>
      <c r="D124" s="259"/>
      <c r="E124" s="327"/>
      <c r="F124"/>
    </row>
    <row r="125" spans="1:6" x14ac:dyDescent="0.2">
      <c r="A125" s="143" t="s">
        <v>2</v>
      </c>
      <c r="B125" s="258" t="s">
        <v>3</v>
      </c>
      <c r="C125" s="258"/>
      <c r="D125" s="52" t="s">
        <v>19</v>
      </c>
      <c r="E125" s="52" t="s">
        <v>19</v>
      </c>
      <c r="F125" s="317"/>
    </row>
    <row r="126" spans="1:6" x14ac:dyDescent="0.2">
      <c r="A126" s="141" t="s">
        <v>10</v>
      </c>
      <c r="B126" s="238" t="s">
        <v>27</v>
      </c>
      <c r="C126" s="238"/>
      <c r="D126" s="56">
        <f>D31</f>
        <v>3159.95</v>
      </c>
      <c r="E126" s="56">
        <f>E31</f>
        <v>3159.95</v>
      </c>
      <c r="F126" s="318"/>
    </row>
    <row r="127" spans="1:6" x14ac:dyDescent="0.2">
      <c r="A127" s="141" t="s">
        <v>11</v>
      </c>
      <c r="B127" s="238" t="s">
        <v>117</v>
      </c>
      <c r="C127" s="250"/>
      <c r="D127" s="56">
        <f>D67</f>
        <v>2966.3997320299995</v>
      </c>
      <c r="E127" s="56">
        <f>E67</f>
        <v>2703.9993800000002</v>
      </c>
      <c r="F127" s="318"/>
    </row>
    <row r="128" spans="1:6" x14ac:dyDescent="0.2">
      <c r="A128" s="141" t="s">
        <v>12</v>
      </c>
      <c r="B128" s="238" t="s">
        <v>153</v>
      </c>
      <c r="C128" s="238"/>
      <c r="D128" s="56">
        <f>D77</f>
        <v>223.86728973999999</v>
      </c>
      <c r="E128" s="56">
        <f>F77</f>
        <v>212.12354767123287</v>
      </c>
      <c r="F128" s="318"/>
    </row>
    <row r="129" spans="1:6" x14ac:dyDescent="0.2">
      <c r="A129" s="141" t="s">
        <v>13</v>
      </c>
      <c r="B129" s="238" t="s">
        <v>154</v>
      </c>
      <c r="C129" s="238"/>
      <c r="D129" s="56">
        <f>D104</f>
        <v>40.447360000000003</v>
      </c>
      <c r="E129" s="56">
        <f>E104</f>
        <v>471.81150251000003</v>
      </c>
      <c r="F129" s="318"/>
    </row>
    <row r="130" spans="1:6" x14ac:dyDescent="0.2">
      <c r="A130" s="141" t="s">
        <v>70</v>
      </c>
      <c r="B130" s="239" t="s">
        <v>155</v>
      </c>
      <c r="C130" s="240"/>
      <c r="D130" s="56">
        <f>D112</f>
        <v>0</v>
      </c>
      <c r="E130" s="56">
        <f>E112</f>
        <v>0</v>
      </c>
      <c r="F130" s="318"/>
    </row>
    <row r="131" spans="1:6" x14ac:dyDescent="0.2">
      <c r="A131" s="141"/>
      <c r="B131" s="256" t="s">
        <v>156</v>
      </c>
      <c r="C131" s="257"/>
      <c r="D131" s="56">
        <f>SUM(D126:D130)</f>
        <v>6390.6643817699996</v>
      </c>
      <c r="E131" s="56">
        <f>SUM(E126:E130)</f>
        <v>6547.8844301812323</v>
      </c>
      <c r="F131" s="318"/>
    </row>
    <row r="132" spans="1:6" x14ac:dyDescent="0.2">
      <c r="A132" s="141">
        <v>5</v>
      </c>
      <c r="B132" s="249" t="s">
        <v>157</v>
      </c>
      <c r="C132" s="249"/>
      <c r="D132" s="56">
        <f>D122</f>
        <v>467.10336004651123</v>
      </c>
      <c r="E132" s="56">
        <f>E122</f>
        <v>477.74380416281269</v>
      </c>
      <c r="F132" s="318"/>
    </row>
    <row r="133" spans="1:6" x14ac:dyDescent="0.2">
      <c r="A133" s="15"/>
      <c r="B133" s="237" t="s">
        <v>50</v>
      </c>
      <c r="C133" s="237"/>
      <c r="D133" s="58">
        <f>SUM(D131:D132)</f>
        <v>6857.7677418165113</v>
      </c>
      <c r="E133" s="58">
        <f>SUM(E131:E132)</f>
        <v>7025.6282343440453</v>
      </c>
      <c r="F133" s="328"/>
    </row>
    <row r="134" spans="1:6" x14ac:dyDescent="0.2">
      <c r="A134" s="1"/>
      <c r="B134" s="171"/>
      <c r="C134" s="4"/>
      <c r="D134" s="49"/>
      <c r="E134" s="49"/>
      <c r="F134" s="49"/>
    </row>
    <row r="135" spans="1:6" ht="22.5" customHeight="1" x14ac:dyDescent="0.2">
      <c r="A135" s="263" t="str">
        <f>'Aux de Manutenção Predial'!A135</f>
        <v>São Luis/MA, 31 de agosto de 2020.</v>
      </c>
      <c r="B135" s="263"/>
      <c r="C135" s="263"/>
      <c r="D135" s="263"/>
      <c r="E135" s="174"/>
      <c r="F135" s="174"/>
    </row>
    <row r="136" spans="1:6" ht="36" customHeight="1" x14ac:dyDescent="0.2">
      <c r="A136" s="264"/>
      <c r="B136" s="264"/>
      <c r="C136" s="264"/>
      <c r="D136" s="264"/>
      <c r="E136" s="175"/>
      <c r="F136" s="175"/>
    </row>
    <row r="137" spans="1:6" x14ac:dyDescent="0.2">
      <c r="A137" s="263" t="s">
        <v>241</v>
      </c>
      <c r="B137" s="263"/>
      <c r="C137" s="263"/>
      <c r="D137" s="263"/>
      <c r="E137" s="174"/>
      <c r="F137" s="174"/>
    </row>
    <row r="138" spans="1:6" x14ac:dyDescent="0.2">
      <c r="A138" s="263" t="s">
        <v>41</v>
      </c>
      <c r="B138" s="263"/>
      <c r="C138" s="263"/>
      <c r="D138" s="263"/>
      <c r="E138" s="174"/>
      <c r="F138" s="174"/>
    </row>
    <row r="139" spans="1:6" x14ac:dyDescent="0.2">
      <c r="A139" s="2"/>
      <c r="B139" s="2"/>
      <c r="C139" s="2"/>
      <c r="D139" s="54"/>
      <c r="E139" s="54"/>
      <c r="F139" s="54"/>
    </row>
    <row r="140" spans="1:6" x14ac:dyDescent="0.2">
      <c r="A140" s="5"/>
      <c r="B140" s="6"/>
      <c r="C140" s="6"/>
      <c r="D140" s="60"/>
      <c r="E140" s="60"/>
      <c r="F140" s="60"/>
    </row>
    <row r="141" spans="1:6" x14ac:dyDescent="0.2">
      <c r="A141" s="6"/>
      <c r="B141" s="6"/>
      <c r="C141" s="6"/>
      <c r="D141" s="60"/>
      <c r="E141" s="60"/>
      <c r="F141" s="60"/>
    </row>
    <row r="142" spans="1:6" x14ac:dyDescent="0.2">
      <c r="A142" s="7"/>
      <c r="B142" s="7"/>
      <c r="C142" s="7"/>
      <c r="D142" s="50"/>
      <c r="E142" s="50"/>
      <c r="F142" s="50"/>
    </row>
    <row r="152" spans="1:6" x14ac:dyDescent="0.2">
      <c r="A152" s="3"/>
      <c r="B152" s="3"/>
      <c r="C152" s="3"/>
      <c r="D152" s="61"/>
      <c r="E152" s="61"/>
      <c r="F152" s="61"/>
    </row>
    <row r="153" spans="1:6" x14ac:dyDescent="0.2">
      <c r="A153" s="3"/>
      <c r="B153" s="3"/>
      <c r="C153" s="3"/>
      <c r="D153" s="61"/>
      <c r="E153" s="61"/>
      <c r="F153" s="61"/>
    </row>
    <row r="154" spans="1:6" x14ac:dyDescent="0.2">
      <c r="A154" s="3"/>
      <c r="B154" s="3"/>
      <c r="C154" s="3"/>
      <c r="D154" s="61"/>
      <c r="E154" s="61"/>
      <c r="F154" s="61"/>
    </row>
    <row r="155" spans="1:6" ht="12.75" customHeight="1" x14ac:dyDescent="0.2"/>
    <row r="161" spans="4:6" ht="12.75" customHeight="1" x14ac:dyDescent="0.2"/>
    <row r="163" spans="4:6" x14ac:dyDescent="0.2">
      <c r="D163"/>
      <c r="E163"/>
      <c r="F163"/>
    </row>
    <row r="164" spans="4:6" x14ac:dyDescent="0.2">
      <c r="D164"/>
      <c r="E164"/>
      <c r="F164"/>
    </row>
    <row r="165" spans="4:6" x14ac:dyDescent="0.2">
      <c r="D165"/>
      <c r="E165"/>
      <c r="F165"/>
    </row>
    <row r="166" spans="4:6" x14ac:dyDescent="0.2">
      <c r="D166"/>
      <c r="E166"/>
      <c r="F166"/>
    </row>
    <row r="167" spans="4:6" x14ac:dyDescent="0.2">
      <c r="D167"/>
      <c r="E167"/>
      <c r="F167"/>
    </row>
    <row r="168" spans="4:6" x14ac:dyDescent="0.2">
      <c r="D168"/>
      <c r="E168"/>
      <c r="F168"/>
    </row>
    <row r="169" spans="4:6" x14ac:dyDescent="0.2">
      <c r="D169"/>
      <c r="E169"/>
      <c r="F169"/>
    </row>
    <row r="170" spans="4:6" x14ac:dyDescent="0.2">
      <c r="D170"/>
      <c r="E170"/>
      <c r="F170"/>
    </row>
    <row r="171" spans="4:6" x14ac:dyDescent="0.2">
      <c r="D171"/>
      <c r="E171"/>
      <c r="F171"/>
    </row>
  </sheetData>
  <mergeCells count="93">
    <mergeCell ref="E69:F69"/>
    <mergeCell ref="A135:D135"/>
    <mergeCell ref="A136:D136"/>
    <mergeCell ref="A137:D137"/>
    <mergeCell ref="A138:D138"/>
    <mergeCell ref="C12:D12"/>
    <mergeCell ref="A51:D51"/>
    <mergeCell ref="A33:D33"/>
    <mergeCell ref="A34:D34"/>
    <mergeCell ref="A38:B38"/>
    <mergeCell ref="A39:D39"/>
    <mergeCell ref="A40:D40"/>
    <mergeCell ref="A50:B50"/>
    <mergeCell ref="B63:C63"/>
    <mergeCell ref="A52:D52"/>
    <mergeCell ref="B53:C53"/>
    <mergeCell ref="B54:C54"/>
    <mergeCell ref="A1:D1"/>
    <mergeCell ref="A2:D2"/>
    <mergeCell ref="A3:D3"/>
    <mergeCell ref="A4:D4"/>
    <mergeCell ref="A5:D5"/>
    <mergeCell ref="A6:D6"/>
    <mergeCell ref="C7:D7"/>
    <mergeCell ref="C8:D8"/>
    <mergeCell ref="C9:D9"/>
    <mergeCell ref="C10:D10"/>
    <mergeCell ref="A11:D11"/>
    <mergeCell ref="C13:D13"/>
    <mergeCell ref="C14:D14"/>
    <mergeCell ref="A15:D15"/>
    <mergeCell ref="C16:D16"/>
    <mergeCell ref="C17:D17"/>
    <mergeCell ref="C18:D18"/>
    <mergeCell ref="C19:D19"/>
    <mergeCell ref="C20:D20"/>
    <mergeCell ref="A21:D21"/>
    <mergeCell ref="A22:B22"/>
    <mergeCell ref="A23:B23"/>
    <mergeCell ref="A31:C31"/>
    <mergeCell ref="A32:D32"/>
    <mergeCell ref="B55:C55"/>
    <mergeCell ref="B56:C56"/>
    <mergeCell ref="B57:C57"/>
    <mergeCell ref="B58:C58"/>
    <mergeCell ref="B59:C59"/>
    <mergeCell ref="A104:C104"/>
    <mergeCell ref="A60:C60"/>
    <mergeCell ref="A61:D61"/>
    <mergeCell ref="A62:D62"/>
    <mergeCell ref="A89:B89"/>
    <mergeCell ref="B64:C64"/>
    <mergeCell ref="B65:C65"/>
    <mergeCell ref="B66:C66"/>
    <mergeCell ref="A67:C67"/>
    <mergeCell ref="A68:D68"/>
    <mergeCell ref="A69:D69"/>
    <mergeCell ref="A77:B77"/>
    <mergeCell ref="A78:D78"/>
    <mergeCell ref="A79:D79"/>
    <mergeCell ref="A80:D80"/>
    <mergeCell ref="A81:D81"/>
    <mergeCell ref="A99:D99"/>
    <mergeCell ref="A100:D100"/>
    <mergeCell ref="B101:C101"/>
    <mergeCell ref="B102:C102"/>
    <mergeCell ref="B103:C103"/>
    <mergeCell ref="A95:D95"/>
    <mergeCell ref="B96:C96"/>
    <mergeCell ref="B97:C97"/>
    <mergeCell ref="A98:C98"/>
    <mergeCell ref="B111:C111"/>
    <mergeCell ref="A112:C112"/>
    <mergeCell ref="A113:D113"/>
    <mergeCell ref="A114:D114"/>
    <mergeCell ref="A105:D105"/>
    <mergeCell ref="A106:D106"/>
    <mergeCell ref="B107:C107"/>
    <mergeCell ref="B108:C108"/>
    <mergeCell ref="B109:C109"/>
    <mergeCell ref="B110:C110"/>
    <mergeCell ref="A122:B122"/>
    <mergeCell ref="B130:C130"/>
    <mergeCell ref="B131:C131"/>
    <mergeCell ref="B132:C132"/>
    <mergeCell ref="A123:D123"/>
    <mergeCell ref="B133:C133"/>
    <mergeCell ref="A124:D124"/>
    <mergeCell ref="B125:C125"/>
    <mergeCell ref="B126:C126"/>
    <mergeCell ref="B127:C127"/>
    <mergeCell ref="B128:C128"/>
    <mergeCell ref="B129:C129"/>
  </mergeCells>
  <printOptions horizontalCentered="1" verticalCentered="1"/>
  <pageMargins left="0.51181102362204722" right="0.51181102362204722" top="0.78740157480314965" bottom="1.1811023622047245" header="0.31496062992125984" footer="7.874015748031496E-2"/>
  <pageSetup paperSize="9" scale="72" orientation="portrait" r:id="rId1"/>
  <headerFooter>
    <oddHeader>&amp;L&amp;G</oddHeader>
    <oddFooter>&amp;C&amp;G</oddFooter>
  </headerFooter>
  <rowBreaks count="1" manualBreakCount="1">
    <brk id="68" max="5"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0"/>
  <sheetViews>
    <sheetView view="pageBreakPreview" zoomScale="60" zoomScaleNormal="100" workbookViewId="0">
      <selection activeCell="D6" sqref="D6:D10"/>
    </sheetView>
  </sheetViews>
  <sheetFormatPr defaultRowHeight="11.25" x14ac:dyDescent="0.15"/>
  <cols>
    <col min="1" max="1" width="10.28515625" style="63" bestFit="1" customWidth="1"/>
    <col min="2" max="2" width="55.140625" style="63" customWidth="1"/>
    <col min="3" max="3" width="9.140625" style="63"/>
    <col min="4" max="4" width="11.28515625" style="63" bestFit="1" customWidth="1"/>
    <col min="5" max="5" width="15.42578125" style="64" bestFit="1" customWidth="1"/>
    <col min="6" max="6" width="9.140625" style="63"/>
    <col min="7" max="7" width="10.42578125" style="63" bestFit="1" customWidth="1"/>
    <col min="8" max="16384" width="9.140625" style="63"/>
  </cols>
  <sheetData>
    <row r="1" spans="1:9" x14ac:dyDescent="0.15">
      <c r="A1" s="210" t="str">
        <f>'Secretário Executivo'!A4</f>
        <v>Processo Eletrônico n.ºXX/2020</v>
      </c>
      <c r="B1" s="210"/>
      <c r="C1" s="210"/>
      <c r="D1" s="210"/>
      <c r="E1" s="210"/>
    </row>
    <row r="2" spans="1:9" x14ac:dyDescent="0.15">
      <c r="A2" s="210" t="s">
        <v>53</v>
      </c>
      <c r="B2" s="210"/>
      <c r="C2" s="210"/>
      <c r="D2" s="210"/>
      <c r="E2" s="210"/>
    </row>
    <row r="3" spans="1:9" x14ac:dyDescent="0.15">
      <c r="A3" s="270" t="s">
        <v>197</v>
      </c>
      <c r="B3" s="271"/>
      <c r="C3" s="271"/>
      <c r="D3" s="271"/>
      <c r="E3" s="272"/>
    </row>
    <row r="4" spans="1:9" x14ac:dyDescent="0.15">
      <c r="A4" s="273" t="s">
        <v>198</v>
      </c>
      <c r="B4" s="274" t="s">
        <v>54</v>
      </c>
      <c r="C4" s="273" t="s">
        <v>55</v>
      </c>
      <c r="D4" s="269" t="s">
        <v>56</v>
      </c>
      <c r="E4" s="269"/>
    </row>
    <row r="5" spans="1:9" x14ac:dyDescent="0.15">
      <c r="A5" s="273"/>
      <c r="B5" s="274"/>
      <c r="C5" s="273"/>
      <c r="D5" s="104" t="s">
        <v>57</v>
      </c>
      <c r="E5" s="65" t="s">
        <v>58</v>
      </c>
    </row>
    <row r="6" spans="1:9" ht="28.5" customHeight="1" x14ac:dyDescent="0.15">
      <c r="A6" s="66" t="s">
        <v>199</v>
      </c>
      <c r="B6" s="102" t="s">
        <v>200</v>
      </c>
      <c r="C6" s="66">
        <v>3</v>
      </c>
      <c r="D6" s="108">
        <v>70</v>
      </c>
      <c r="E6" s="106">
        <f>C6*D6</f>
        <v>210</v>
      </c>
      <c r="G6" s="107"/>
    </row>
    <row r="7" spans="1:9" ht="22.5" x14ac:dyDescent="0.15">
      <c r="A7" s="66" t="s">
        <v>201</v>
      </c>
      <c r="B7" s="102" t="s">
        <v>202</v>
      </c>
      <c r="C7" s="66">
        <v>5</v>
      </c>
      <c r="D7" s="108">
        <v>70</v>
      </c>
      <c r="E7" s="106">
        <f t="shared" ref="E7:E10" si="0">C7*D7</f>
        <v>350</v>
      </c>
      <c r="G7" s="107"/>
    </row>
    <row r="8" spans="1:9" x14ac:dyDescent="0.15">
      <c r="A8" s="66" t="s">
        <v>204</v>
      </c>
      <c r="B8" s="102" t="s">
        <v>203</v>
      </c>
      <c r="C8" s="66">
        <v>2</v>
      </c>
      <c r="D8" s="108">
        <v>50</v>
      </c>
      <c r="E8" s="106">
        <f t="shared" si="0"/>
        <v>100</v>
      </c>
      <c r="G8" s="107"/>
    </row>
    <row r="9" spans="1:9" ht="22.5" x14ac:dyDescent="0.15">
      <c r="A9" s="66" t="s">
        <v>206</v>
      </c>
      <c r="B9" s="102" t="s">
        <v>226</v>
      </c>
      <c r="C9" s="66">
        <v>3</v>
      </c>
      <c r="D9" s="105">
        <v>100</v>
      </c>
      <c r="E9" s="106">
        <f t="shared" si="0"/>
        <v>300</v>
      </c>
      <c r="G9" s="107"/>
    </row>
    <row r="10" spans="1:9" x14ac:dyDescent="0.15">
      <c r="A10" s="66" t="s">
        <v>208</v>
      </c>
      <c r="B10" s="102" t="s">
        <v>207</v>
      </c>
      <c r="C10" s="66">
        <v>8</v>
      </c>
      <c r="D10" s="105">
        <v>20</v>
      </c>
      <c r="E10" s="106">
        <f t="shared" si="0"/>
        <v>160</v>
      </c>
      <c r="G10" s="107"/>
    </row>
    <row r="11" spans="1:9" x14ac:dyDescent="0.15">
      <c r="A11" s="267" t="s">
        <v>59</v>
      </c>
      <c r="B11" s="268"/>
      <c r="C11" s="268"/>
      <c r="D11" s="268"/>
      <c r="E11" s="68">
        <f>SUM(E6:E10)</f>
        <v>1120</v>
      </c>
    </row>
    <row r="12" spans="1:9" x14ac:dyDescent="0.15">
      <c r="A12" s="269" t="s">
        <v>51</v>
      </c>
      <c r="B12" s="269"/>
      <c r="C12" s="269"/>
      <c r="D12" s="269"/>
      <c r="E12" s="68">
        <f>E11/12</f>
        <v>93.333333333333329</v>
      </c>
      <c r="F12" s="275"/>
      <c r="G12" s="276"/>
      <c r="H12" s="276"/>
      <c r="I12" s="276"/>
    </row>
    <row r="13" spans="1:9" ht="11.25" customHeight="1" x14ac:dyDescent="0.15">
      <c r="C13" s="69"/>
    </row>
    <row r="14" spans="1:9" x14ac:dyDescent="0.15">
      <c r="A14" s="270" t="s">
        <v>209</v>
      </c>
      <c r="B14" s="271"/>
      <c r="C14" s="271"/>
      <c r="D14" s="271"/>
      <c r="E14" s="272"/>
    </row>
    <row r="15" spans="1:9" ht="11.25" customHeight="1" x14ac:dyDescent="0.15">
      <c r="A15" s="273" t="s">
        <v>2</v>
      </c>
      <c r="B15" s="274" t="s">
        <v>54</v>
      </c>
      <c r="C15" s="273" t="s">
        <v>55</v>
      </c>
      <c r="D15" s="269" t="s">
        <v>56</v>
      </c>
      <c r="E15" s="269"/>
    </row>
    <row r="16" spans="1:9" ht="11.25" customHeight="1" x14ac:dyDescent="0.15">
      <c r="A16" s="273"/>
      <c r="B16" s="274"/>
      <c r="C16" s="273"/>
      <c r="D16" s="104" t="s">
        <v>57</v>
      </c>
      <c r="E16" s="65" t="s">
        <v>58</v>
      </c>
    </row>
    <row r="17" spans="1:7" ht="22.5" x14ac:dyDescent="0.15">
      <c r="A17" s="122" t="s">
        <v>210</v>
      </c>
      <c r="B17" s="70" t="s">
        <v>211</v>
      </c>
      <c r="C17" s="66">
        <v>2</v>
      </c>
      <c r="D17" s="155">
        <v>60</v>
      </c>
      <c r="E17" s="154">
        <f>C17*D17</f>
        <v>120</v>
      </c>
      <c r="G17" s="107"/>
    </row>
    <row r="18" spans="1:7" ht="33.75" x14ac:dyDescent="0.15">
      <c r="A18" s="122" t="s">
        <v>212</v>
      </c>
      <c r="B18" s="102" t="s">
        <v>213</v>
      </c>
      <c r="C18" s="66">
        <v>3</v>
      </c>
      <c r="D18" s="155">
        <v>100</v>
      </c>
      <c r="E18" s="154">
        <f t="shared" ref="E18:E23" si="1">C18*D18</f>
        <v>300</v>
      </c>
      <c r="G18" s="107"/>
    </row>
    <row r="19" spans="1:7" x14ac:dyDescent="0.15">
      <c r="A19" s="122" t="s">
        <v>215</v>
      </c>
      <c r="B19" s="102" t="s">
        <v>214</v>
      </c>
      <c r="C19" s="66">
        <v>8</v>
      </c>
      <c r="D19" s="155">
        <v>35</v>
      </c>
      <c r="E19" s="154">
        <f t="shared" si="1"/>
        <v>280</v>
      </c>
      <c r="G19" s="107"/>
    </row>
    <row r="20" spans="1:7" ht="22.5" x14ac:dyDescent="0.15">
      <c r="A20" s="122" t="s">
        <v>217</v>
      </c>
      <c r="B20" s="70" t="s">
        <v>216</v>
      </c>
      <c r="C20" s="66">
        <v>5</v>
      </c>
      <c r="D20" s="155">
        <v>25</v>
      </c>
      <c r="E20" s="154">
        <f t="shared" si="1"/>
        <v>125</v>
      </c>
      <c r="G20" s="107"/>
    </row>
    <row r="21" spans="1:7" ht="22.5" x14ac:dyDescent="0.15">
      <c r="A21" s="122" t="s">
        <v>206</v>
      </c>
      <c r="B21" s="70" t="s">
        <v>227</v>
      </c>
      <c r="C21" s="66">
        <v>3</v>
      </c>
      <c r="D21" s="153">
        <v>80</v>
      </c>
      <c r="E21" s="154">
        <f t="shared" si="1"/>
        <v>240</v>
      </c>
      <c r="G21" s="107"/>
    </row>
    <row r="22" spans="1:7" x14ac:dyDescent="0.15">
      <c r="A22" s="122" t="s">
        <v>205</v>
      </c>
      <c r="B22" s="70" t="s">
        <v>228</v>
      </c>
      <c r="C22" s="66">
        <v>3</v>
      </c>
      <c r="D22" s="153">
        <v>15</v>
      </c>
      <c r="E22" s="154">
        <f t="shared" si="1"/>
        <v>45</v>
      </c>
      <c r="G22" s="107"/>
    </row>
    <row r="23" spans="1:7" ht="33.75" x14ac:dyDescent="0.15">
      <c r="A23" s="122" t="s">
        <v>219</v>
      </c>
      <c r="B23" s="152" t="s">
        <v>218</v>
      </c>
      <c r="C23" s="66">
        <v>3</v>
      </c>
      <c r="D23" s="153">
        <v>10</v>
      </c>
      <c r="E23" s="154">
        <f t="shared" si="1"/>
        <v>30</v>
      </c>
      <c r="G23" s="107"/>
    </row>
    <row r="24" spans="1:7" ht="11.25" customHeight="1" x14ac:dyDescent="0.15">
      <c r="A24" s="267" t="s">
        <v>59</v>
      </c>
      <c r="B24" s="268"/>
      <c r="C24" s="268"/>
      <c r="D24" s="268"/>
      <c r="E24" s="68">
        <f>SUM(E17:E23)</f>
        <v>1140</v>
      </c>
    </row>
    <row r="25" spans="1:7" ht="11.25" customHeight="1" x14ac:dyDescent="0.15">
      <c r="A25" s="269" t="s">
        <v>51</v>
      </c>
      <c r="B25" s="269"/>
      <c r="C25" s="269"/>
      <c r="D25" s="269"/>
      <c r="E25" s="68">
        <f>E24/12</f>
        <v>95</v>
      </c>
    </row>
    <row r="26" spans="1:7" ht="11.25" customHeight="1" x14ac:dyDescent="0.15"/>
    <row r="27" spans="1:7" x14ac:dyDescent="0.15">
      <c r="A27" s="270" t="s">
        <v>220</v>
      </c>
      <c r="B27" s="271"/>
      <c r="C27" s="271"/>
      <c r="D27" s="271"/>
      <c r="E27" s="272"/>
    </row>
    <row r="28" spans="1:7" x14ac:dyDescent="0.15">
      <c r="A28" s="273" t="s">
        <v>2</v>
      </c>
      <c r="B28" s="274" t="s">
        <v>54</v>
      </c>
      <c r="C28" s="273" t="s">
        <v>55</v>
      </c>
      <c r="D28" s="269" t="s">
        <v>56</v>
      </c>
      <c r="E28" s="269"/>
    </row>
    <row r="29" spans="1:7" x14ac:dyDescent="0.15">
      <c r="A29" s="273"/>
      <c r="B29" s="274"/>
      <c r="C29" s="273"/>
      <c r="D29" s="146" t="s">
        <v>57</v>
      </c>
      <c r="E29" s="65" t="s">
        <v>58</v>
      </c>
    </row>
    <row r="30" spans="1:7" x14ac:dyDescent="0.15">
      <c r="A30" s="122" t="s">
        <v>199</v>
      </c>
      <c r="B30" s="70" t="s">
        <v>221</v>
      </c>
      <c r="C30" s="66">
        <v>5</v>
      </c>
      <c r="D30" s="155">
        <v>60</v>
      </c>
      <c r="E30" s="154">
        <f>C30*D30</f>
        <v>300</v>
      </c>
    </row>
    <row r="31" spans="1:7" x14ac:dyDescent="0.15">
      <c r="A31" s="122" t="s">
        <v>201</v>
      </c>
      <c r="B31" s="102" t="s">
        <v>222</v>
      </c>
      <c r="C31" s="66">
        <v>7</v>
      </c>
      <c r="D31" s="155">
        <v>70</v>
      </c>
      <c r="E31" s="154">
        <f t="shared" ref="E31:E33" si="2">C31*D31</f>
        <v>490</v>
      </c>
    </row>
    <row r="32" spans="1:7" ht="22.5" x14ac:dyDescent="0.15">
      <c r="A32" s="122" t="s">
        <v>223</v>
      </c>
      <c r="B32" s="102" t="s">
        <v>224</v>
      </c>
      <c r="C32" s="66">
        <v>3</v>
      </c>
      <c r="D32" s="155">
        <v>80</v>
      </c>
      <c r="E32" s="154">
        <f t="shared" si="2"/>
        <v>240</v>
      </c>
    </row>
    <row r="33" spans="1:5" x14ac:dyDescent="0.15">
      <c r="A33" s="122" t="s">
        <v>208</v>
      </c>
      <c r="B33" s="70" t="s">
        <v>225</v>
      </c>
      <c r="C33" s="66">
        <v>8</v>
      </c>
      <c r="D33" s="112">
        <v>20</v>
      </c>
      <c r="E33" s="67">
        <f t="shared" si="2"/>
        <v>160</v>
      </c>
    </row>
    <row r="34" spans="1:5" x14ac:dyDescent="0.15">
      <c r="A34" s="267" t="s">
        <v>59</v>
      </c>
      <c r="B34" s="268"/>
      <c r="C34" s="268"/>
      <c r="D34" s="268"/>
      <c r="E34" s="68">
        <f>SUM(E30:E33)</f>
        <v>1190</v>
      </c>
    </row>
    <row r="35" spans="1:5" x14ac:dyDescent="0.15">
      <c r="A35" s="269" t="s">
        <v>51</v>
      </c>
      <c r="B35" s="269"/>
      <c r="C35" s="269"/>
      <c r="D35" s="269"/>
      <c r="E35" s="68">
        <f>E34/12</f>
        <v>99.166666666666671</v>
      </c>
    </row>
    <row r="36" spans="1:5" x14ac:dyDescent="0.15">
      <c r="E36" s="63"/>
    </row>
    <row r="38" spans="1:5" x14ac:dyDescent="0.15">
      <c r="E38" s="63"/>
    </row>
    <row r="39" spans="1:5" x14ac:dyDescent="0.15">
      <c r="E39" s="63"/>
    </row>
    <row r="40" spans="1:5" x14ac:dyDescent="0.15">
      <c r="E40" s="63"/>
    </row>
    <row r="41" spans="1:5" x14ac:dyDescent="0.15">
      <c r="E41" s="63"/>
    </row>
    <row r="42" spans="1:5" x14ac:dyDescent="0.15">
      <c r="E42" s="63"/>
    </row>
    <row r="43" spans="1:5" x14ac:dyDescent="0.15">
      <c r="E43" s="63"/>
    </row>
    <row r="44" spans="1:5" x14ac:dyDescent="0.15">
      <c r="E44" s="63"/>
    </row>
    <row r="45" spans="1:5" x14ac:dyDescent="0.15">
      <c r="E45" s="63"/>
    </row>
    <row r="46" spans="1:5" x14ac:dyDescent="0.15">
      <c r="E46" s="63"/>
    </row>
    <row r="47" spans="1:5" x14ac:dyDescent="0.15">
      <c r="E47" s="63"/>
    </row>
    <row r="48" spans="1:5" x14ac:dyDescent="0.15">
      <c r="E48" s="63"/>
    </row>
    <row r="50" spans="5:5" x14ac:dyDescent="0.15">
      <c r="E50" s="63"/>
    </row>
  </sheetData>
  <mergeCells count="24">
    <mergeCell ref="A24:D24"/>
    <mergeCell ref="A25:D25"/>
    <mergeCell ref="A12:D12"/>
    <mergeCell ref="A11:D11"/>
    <mergeCell ref="F12:I12"/>
    <mergeCell ref="A14:E14"/>
    <mergeCell ref="A15:A16"/>
    <mergeCell ref="B15:B16"/>
    <mergeCell ref="C15:C16"/>
    <mergeCell ref="D15:E15"/>
    <mergeCell ref="A1:E1"/>
    <mergeCell ref="A2:E2"/>
    <mergeCell ref="A3:E3"/>
    <mergeCell ref="A4:A5"/>
    <mergeCell ref="B4:B5"/>
    <mergeCell ref="C4:C5"/>
    <mergeCell ref="D4:E4"/>
    <mergeCell ref="A34:D34"/>
    <mergeCell ref="A35:D35"/>
    <mergeCell ref="A27:E27"/>
    <mergeCell ref="A28:A29"/>
    <mergeCell ref="B28:B29"/>
    <mergeCell ref="C28:C29"/>
    <mergeCell ref="D28:E28"/>
  </mergeCells>
  <printOptions horizontalCentered="1"/>
  <pageMargins left="0.51181102362204722" right="0.51181102362204722" top="0.98425196850393704" bottom="1.1811023622047245" header="0.31496062992125984" footer="7.874015748031496E-2"/>
  <pageSetup paperSize="9" scale="75" orientation="portrait" r:id="rId1"/>
  <headerFooter>
    <oddHeader>&amp;L&amp;G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55"/>
  <sheetViews>
    <sheetView view="pageBreakPreview" zoomScale="140" zoomScaleNormal="100" zoomScaleSheetLayoutView="140" workbookViewId="0">
      <selection activeCell="D33" sqref="D33"/>
    </sheetView>
  </sheetViews>
  <sheetFormatPr defaultRowHeight="12.75" x14ac:dyDescent="0.2"/>
  <cols>
    <col min="1" max="1" width="7.28515625" style="23" customWidth="1"/>
    <col min="2" max="2" width="37.7109375" style="23" customWidth="1"/>
    <col min="3" max="3" width="9.140625" style="23"/>
    <col min="4" max="4" width="70.28515625" style="23" customWidth="1"/>
    <col min="5" max="7" width="9.140625" style="23"/>
    <col min="8" max="8" width="47" style="23" customWidth="1"/>
    <col min="9" max="16384" width="9.140625" style="23"/>
  </cols>
  <sheetData>
    <row r="1" spans="1:4" ht="13.5" thickBot="1" x14ac:dyDescent="0.25">
      <c r="A1" s="277" t="s">
        <v>60</v>
      </c>
      <c r="B1" s="278"/>
      <c r="C1" s="278"/>
      <c r="D1" s="279"/>
    </row>
    <row r="2" spans="1:4" ht="20.25" customHeight="1" thickBot="1" x14ac:dyDescent="0.25">
      <c r="A2" s="287" t="s">
        <v>117</v>
      </c>
      <c r="B2" s="288"/>
      <c r="C2" s="288"/>
      <c r="D2" s="289"/>
    </row>
    <row r="3" spans="1:4" ht="15" customHeight="1" thickBot="1" x14ac:dyDescent="0.25">
      <c r="A3" s="287" t="s">
        <v>158</v>
      </c>
      <c r="B3" s="288"/>
      <c r="C3" s="288"/>
      <c r="D3" s="289"/>
    </row>
    <row r="4" spans="1:4" ht="13.5" thickBot="1" x14ac:dyDescent="0.25">
      <c r="A4" s="32" t="s">
        <v>30</v>
      </c>
      <c r="B4" s="33" t="s">
        <v>91</v>
      </c>
      <c r="C4" s="27" t="s">
        <v>1</v>
      </c>
      <c r="D4" s="34"/>
    </row>
    <row r="5" spans="1:4" ht="26.25" thickBot="1" x14ac:dyDescent="0.25">
      <c r="A5" s="119" t="s">
        <v>10</v>
      </c>
      <c r="B5" s="35" t="s">
        <v>92</v>
      </c>
      <c r="C5" s="28">
        <v>8.3299999999999999E-2</v>
      </c>
      <c r="D5" s="36" t="s">
        <v>93</v>
      </c>
    </row>
    <row r="6" spans="1:4" ht="88.5" customHeight="1" thickBot="1" x14ac:dyDescent="0.25">
      <c r="A6" s="42" t="s">
        <v>11</v>
      </c>
      <c r="B6" s="118" t="s">
        <v>175</v>
      </c>
      <c r="C6" s="123">
        <v>0.121</v>
      </c>
      <c r="D6" s="39" t="s">
        <v>177</v>
      </c>
    </row>
    <row r="7" spans="1:4" ht="22.5" customHeight="1" thickBot="1" x14ac:dyDescent="0.25">
      <c r="A7" s="38"/>
      <c r="B7" s="33" t="s">
        <v>89</v>
      </c>
      <c r="C7" s="29">
        <f>SUM(C5:C6)</f>
        <v>0.20429999999999998</v>
      </c>
      <c r="D7" s="34" t="s">
        <v>94</v>
      </c>
    </row>
    <row r="8" spans="1:4" ht="15.75" customHeight="1" thickBot="1" x14ac:dyDescent="0.25">
      <c r="A8" s="290"/>
      <c r="B8" s="291"/>
      <c r="C8" s="291"/>
      <c r="D8" s="292"/>
    </row>
    <row r="9" spans="1:4" ht="15" customHeight="1" thickBot="1" x14ac:dyDescent="0.25">
      <c r="A9" s="280" t="s">
        <v>159</v>
      </c>
      <c r="B9" s="281"/>
      <c r="C9" s="281"/>
      <c r="D9" s="282"/>
    </row>
    <row r="10" spans="1:4" ht="18" customHeight="1" thickBot="1" x14ac:dyDescent="0.25">
      <c r="A10" s="32" t="s">
        <v>31</v>
      </c>
      <c r="B10" s="33" t="s">
        <v>160</v>
      </c>
      <c r="C10" s="24" t="s">
        <v>1</v>
      </c>
      <c r="D10" s="34" t="s">
        <v>61</v>
      </c>
    </row>
    <row r="11" spans="1:4" ht="17.25" customHeight="1" thickBot="1" x14ac:dyDescent="0.25">
      <c r="A11" s="119" t="s">
        <v>10</v>
      </c>
      <c r="B11" s="35" t="s">
        <v>96</v>
      </c>
      <c r="C11" s="25">
        <v>0.2</v>
      </c>
      <c r="D11" s="36" t="s">
        <v>62</v>
      </c>
    </row>
    <row r="12" spans="1:4" ht="17.25" customHeight="1" x14ac:dyDescent="0.2">
      <c r="A12" s="283" t="s">
        <v>11</v>
      </c>
      <c r="B12" s="285" t="s">
        <v>71</v>
      </c>
      <c r="C12" s="298">
        <v>2.5000000000000001E-2</v>
      </c>
      <c r="D12" s="37" t="s">
        <v>72</v>
      </c>
    </row>
    <row r="13" spans="1:4" ht="17.25" customHeight="1" x14ac:dyDescent="0.2">
      <c r="A13" s="300"/>
      <c r="B13" s="301"/>
      <c r="C13" s="302"/>
      <c r="D13" s="37" t="s">
        <v>73</v>
      </c>
    </row>
    <row r="14" spans="1:4" ht="17.25" customHeight="1" x14ac:dyDescent="0.2">
      <c r="A14" s="300"/>
      <c r="B14" s="301"/>
      <c r="C14" s="302"/>
      <c r="D14" s="37" t="s">
        <v>74</v>
      </c>
    </row>
    <row r="15" spans="1:4" ht="17.25" customHeight="1" thickBot="1" x14ac:dyDescent="0.25">
      <c r="A15" s="284"/>
      <c r="B15" s="286"/>
      <c r="C15" s="299"/>
      <c r="D15" s="36" t="s">
        <v>75</v>
      </c>
    </row>
    <row r="16" spans="1:4" ht="17.25" customHeight="1" x14ac:dyDescent="0.2">
      <c r="A16" s="283" t="s">
        <v>12</v>
      </c>
      <c r="B16" s="285" t="s">
        <v>80</v>
      </c>
      <c r="C16" s="303">
        <v>0.02</v>
      </c>
      <c r="D16" s="37" t="s">
        <v>81</v>
      </c>
    </row>
    <row r="17" spans="1:4" ht="17.25" customHeight="1" x14ac:dyDescent="0.2">
      <c r="A17" s="300"/>
      <c r="B17" s="301"/>
      <c r="C17" s="304"/>
      <c r="D17" s="37" t="s">
        <v>82</v>
      </c>
    </row>
    <row r="18" spans="1:4" ht="17.25" customHeight="1" x14ac:dyDescent="0.2">
      <c r="A18" s="300"/>
      <c r="B18" s="301"/>
      <c r="C18" s="304"/>
      <c r="D18" s="37" t="s">
        <v>83</v>
      </c>
    </row>
    <row r="19" spans="1:4" ht="17.25" customHeight="1" x14ac:dyDescent="0.2">
      <c r="A19" s="300"/>
      <c r="B19" s="301"/>
      <c r="C19" s="304"/>
      <c r="D19" s="37" t="s">
        <v>84</v>
      </c>
    </row>
    <row r="20" spans="1:4" ht="27" customHeight="1" thickBot="1" x14ac:dyDescent="0.25">
      <c r="A20" s="284"/>
      <c r="B20" s="286"/>
      <c r="C20" s="305"/>
      <c r="D20" s="34" t="s">
        <v>85</v>
      </c>
    </row>
    <row r="21" spans="1:4" ht="24.75" customHeight="1" x14ac:dyDescent="0.2">
      <c r="A21" s="283" t="s">
        <v>13</v>
      </c>
      <c r="B21" s="285" t="s">
        <v>63</v>
      </c>
      <c r="C21" s="298">
        <v>1.4999999999999999E-2</v>
      </c>
      <c r="D21" s="37" t="s">
        <v>64</v>
      </c>
    </row>
    <row r="22" spans="1:4" ht="20.25" customHeight="1" thickBot="1" x14ac:dyDescent="0.25">
      <c r="A22" s="284"/>
      <c r="B22" s="286"/>
      <c r="C22" s="299"/>
      <c r="D22" s="36" t="s">
        <v>65</v>
      </c>
    </row>
    <row r="23" spans="1:4" ht="12.75" customHeight="1" thickBot="1" x14ac:dyDescent="0.25">
      <c r="A23" s="119" t="s">
        <v>70</v>
      </c>
      <c r="B23" s="35" t="s">
        <v>66</v>
      </c>
      <c r="C23" s="25">
        <v>0.01</v>
      </c>
      <c r="D23" s="36" t="s">
        <v>67</v>
      </c>
    </row>
    <row r="24" spans="1:4" ht="12.75" customHeight="1" thickBot="1" x14ac:dyDescent="0.25">
      <c r="A24" s="119" t="s">
        <v>76</v>
      </c>
      <c r="B24" s="35" t="s">
        <v>87</v>
      </c>
      <c r="C24" s="25">
        <v>6.0000000000000001E-3</v>
      </c>
      <c r="D24" s="36" t="s">
        <v>88</v>
      </c>
    </row>
    <row r="25" spans="1:4" ht="12.75" customHeight="1" thickBot="1" x14ac:dyDescent="0.25">
      <c r="A25" s="119" t="s">
        <v>79</v>
      </c>
      <c r="B25" s="35" t="s">
        <v>68</v>
      </c>
      <c r="C25" s="25">
        <v>2E-3</v>
      </c>
      <c r="D25" s="36" t="s">
        <v>69</v>
      </c>
    </row>
    <row r="26" spans="1:4" ht="13.5" thickBot="1" x14ac:dyDescent="0.25">
      <c r="A26" s="119" t="s">
        <v>86</v>
      </c>
      <c r="B26" s="35" t="s">
        <v>77</v>
      </c>
      <c r="C26" s="25">
        <v>0.08</v>
      </c>
      <c r="D26" s="36" t="s">
        <v>78</v>
      </c>
    </row>
    <row r="27" spans="1:4" ht="13.5" thickBot="1" x14ac:dyDescent="0.25">
      <c r="A27" s="293" t="s">
        <v>95</v>
      </c>
      <c r="B27" s="294"/>
      <c r="C27" s="26">
        <f>SUM(C11:C26)</f>
        <v>0.35800000000000004</v>
      </c>
      <c r="D27" s="34" t="s">
        <v>90</v>
      </c>
    </row>
    <row r="28" spans="1:4" ht="15" thickBot="1" x14ac:dyDescent="0.25">
      <c r="A28" s="295"/>
      <c r="B28" s="296"/>
      <c r="C28" s="296"/>
      <c r="D28" s="297"/>
    </row>
    <row r="29" spans="1:4" ht="16.5" customHeight="1" thickBot="1" x14ac:dyDescent="0.25">
      <c r="A29" s="287" t="s">
        <v>153</v>
      </c>
      <c r="B29" s="288"/>
      <c r="C29" s="288"/>
      <c r="D29" s="289"/>
    </row>
    <row r="30" spans="1:4" ht="13.5" thickBot="1" x14ac:dyDescent="0.25">
      <c r="A30" s="32">
        <v>3</v>
      </c>
      <c r="B30" s="33" t="s">
        <v>97</v>
      </c>
      <c r="C30" s="27" t="s">
        <v>1</v>
      </c>
      <c r="D30" s="34"/>
    </row>
    <row r="31" spans="1:4" ht="64.5" thickBot="1" x14ac:dyDescent="0.25">
      <c r="A31" s="120" t="s">
        <v>10</v>
      </c>
      <c r="B31" s="40" t="s">
        <v>98</v>
      </c>
      <c r="C31" s="41">
        <v>4.1999999999999997E-3</v>
      </c>
      <c r="D31" s="37" t="s">
        <v>99</v>
      </c>
    </row>
    <row r="32" spans="1:4" ht="26.25" thickBot="1" x14ac:dyDescent="0.25">
      <c r="A32" s="42" t="s">
        <v>11</v>
      </c>
      <c r="B32" s="45" t="s">
        <v>100</v>
      </c>
      <c r="C32" s="46">
        <v>2.9999999999999997E-4</v>
      </c>
      <c r="D32" s="47" t="s">
        <v>101</v>
      </c>
    </row>
    <row r="33" spans="1:8" ht="130.5" customHeight="1" thickBot="1" x14ac:dyDescent="0.25">
      <c r="A33" s="119" t="s">
        <v>12</v>
      </c>
      <c r="B33" s="35" t="s">
        <v>192</v>
      </c>
      <c r="C33" s="28">
        <f>0.08*0.4*0.9*(1+5/56+5/56+1/3*5/56)</f>
        <v>3.4799999999999998E-2</v>
      </c>
      <c r="D33" s="36" t="s">
        <v>195</v>
      </c>
      <c r="H33" s="151"/>
    </row>
    <row r="34" spans="1:8" ht="51.75" thickBot="1" x14ac:dyDescent="0.25">
      <c r="A34" s="119" t="s">
        <v>13</v>
      </c>
      <c r="B34" s="35" t="s">
        <v>102</v>
      </c>
      <c r="C34" s="28">
        <v>1.9400000000000001E-2</v>
      </c>
      <c r="D34" s="36" t="s">
        <v>178</v>
      </c>
    </row>
    <row r="35" spans="1:8" ht="39" thickBot="1" x14ac:dyDescent="0.25">
      <c r="A35" s="119" t="s">
        <v>70</v>
      </c>
      <c r="B35" s="35" t="s">
        <v>179</v>
      </c>
      <c r="C35" s="28">
        <f>C27*C34</f>
        <v>6.9452000000000012E-3</v>
      </c>
      <c r="D35" s="36" t="s">
        <v>161</v>
      </c>
    </row>
    <row r="36" spans="1:8" ht="115.5" thickBot="1" x14ac:dyDescent="0.25">
      <c r="A36" s="119" t="s">
        <v>76</v>
      </c>
      <c r="B36" s="35" t="s">
        <v>193</v>
      </c>
      <c r="C36" s="28">
        <f>0.08*0.4*0.1338*(1+5/56+5/56+1/3*5/56)</f>
        <v>5.1735999999999987E-3</v>
      </c>
      <c r="D36" s="36" t="s">
        <v>196</v>
      </c>
      <c r="H36" s="151"/>
    </row>
    <row r="37" spans="1:8" ht="13.5" thickBot="1" x14ac:dyDescent="0.25">
      <c r="A37" s="38"/>
      <c r="B37" s="33" t="s">
        <v>89</v>
      </c>
      <c r="C37" s="29">
        <f>SUM(C31:C36)</f>
        <v>7.0818800000000001E-2</v>
      </c>
      <c r="D37" s="34" t="s">
        <v>103</v>
      </c>
    </row>
    <row r="38" spans="1:8" ht="13.5" thickBot="1" x14ac:dyDescent="0.25">
      <c r="A38" s="98"/>
      <c r="B38" s="99"/>
      <c r="C38" s="100"/>
      <c r="D38" s="101"/>
    </row>
    <row r="39" spans="1:8" ht="13.5" thickBot="1" x14ac:dyDescent="0.25">
      <c r="A39" s="287" t="s">
        <v>137</v>
      </c>
      <c r="B39" s="288"/>
      <c r="C39" s="288"/>
      <c r="D39" s="289"/>
    </row>
    <row r="40" spans="1:8" ht="13.5" thickBot="1" x14ac:dyDescent="0.25">
      <c r="A40" s="280" t="s">
        <v>162</v>
      </c>
      <c r="B40" s="281"/>
      <c r="C40" s="281"/>
      <c r="D40" s="282"/>
    </row>
    <row r="41" spans="1:8" ht="13.5" thickBot="1" x14ac:dyDescent="0.25">
      <c r="A41" s="32" t="s">
        <v>23</v>
      </c>
      <c r="B41" s="33" t="s">
        <v>163</v>
      </c>
      <c r="C41" s="27"/>
      <c r="D41" s="34"/>
    </row>
    <row r="42" spans="1:8" ht="135.75" customHeight="1" thickBot="1" x14ac:dyDescent="0.25">
      <c r="A42" s="119" t="s">
        <v>10</v>
      </c>
      <c r="B42" s="130" t="s">
        <v>180</v>
      </c>
      <c r="C42" s="28">
        <v>9.2999999999999992E-3</v>
      </c>
      <c r="D42" s="36" t="s">
        <v>194</v>
      </c>
      <c r="H42" s="150"/>
    </row>
    <row r="43" spans="1:8" ht="90" thickBot="1" x14ac:dyDescent="0.25">
      <c r="A43" s="42" t="s">
        <v>11</v>
      </c>
      <c r="B43" s="131" t="s">
        <v>181</v>
      </c>
      <c r="C43" s="97">
        <v>2.8E-3</v>
      </c>
      <c r="D43" s="31" t="s">
        <v>189</v>
      </c>
    </row>
    <row r="44" spans="1:8" ht="77.25" thickBot="1" x14ac:dyDescent="0.25">
      <c r="A44" s="119" t="s">
        <v>12</v>
      </c>
      <c r="B44" s="131" t="s">
        <v>182</v>
      </c>
      <c r="C44" s="28">
        <v>2.0000000000000001E-4</v>
      </c>
      <c r="D44" s="36" t="s">
        <v>110</v>
      </c>
    </row>
    <row r="45" spans="1:8" ht="94.5" customHeight="1" thickBot="1" x14ac:dyDescent="0.25">
      <c r="A45" s="119" t="s">
        <v>13</v>
      </c>
      <c r="B45" s="131" t="s">
        <v>183</v>
      </c>
      <c r="C45" s="28">
        <v>2.9999999999999997E-4</v>
      </c>
      <c r="D45" s="36" t="s">
        <v>111</v>
      </c>
    </row>
    <row r="46" spans="1:8" ht="63" customHeight="1" thickBot="1" x14ac:dyDescent="0.25">
      <c r="A46" s="119" t="s">
        <v>70</v>
      </c>
      <c r="B46" s="131" t="s">
        <v>184</v>
      </c>
      <c r="C46" s="30">
        <v>2.0000000000000001E-4</v>
      </c>
      <c r="D46" s="36" t="s">
        <v>165</v>
      </c>
    </row>
    <row r="47" spans="1:8" ht="35.25" customHeight="1" thickBot="1" x14ac:dyDescent="0.25">
      <c r="A47" s="119" t="s">
        <v>76</v>
      </c>
      <c r="B47" s="131" t="s">
        <v>185</v>
      </c>
      <c r="C47" s="121"/>
      <c r="D47" s="34"/>
    </row>
    <row r="48" spans="1:8" ht="13.5" thickBot="1" x14ac:dyDescent="0.25">
      <c r="A48" s="38"/>
      <c r="B48" s="33" t="s">
        <v>89</v>
      </c>
      <c r="C48" s="29">
        <f>SUM(C42:C47)</f>
        <v>1.2800000000000001E-2</v>
      </c>
      <c r="D48" s="34" t="s">
        <v>176</v>
      </c>
    </row>
    <row r="55" ht="14.25" customHeight="1" x14ac:dyDescent="0.2"/>
  </sheetData>
  <mergeCells count="19">
    <mergeCell ref="A16:A20"/>
    <mergeCell ref="B16:B20"/>
    <mergeCell ref="C16:C20"/>
    <mergeCell ref="A1:D1"/>
    <mergeCell ref="A9:D9"/>
    <mergeCell ref="A21:A22"/>
    <mergeCell ref="B21:B22"/>
    <mergeCell ref="A40:D40"/>
    <mergeCell ref="A2:D2"/>
    <mergeCell ref="A8:D8"/>
    <mergeCell ref="A29:D29"/>
    <mergeCell ref="A39:D39"/>
    <mergeCell ref="A3:D3"/>
    <mergeCell ref="A27:B27"/>
    <mergeCell ref="A28:D28"/>
    <mergeCell ref="C21:C22"/>
    <mergeCell ref="A12:A15"/>
    <mergeCell ref="B12:B15"/>
    <mergeCell ref="C12:C15"/>
  </mergeCells>
  <printOptions horizontalCentered="1"/>
  <pageMargins left="0.51181102362204722" right="0.51181102362204722" top="0.98425196850393704" bottom="1.1811023622047245" header="0.31496062992125984" footer="7.874015748031496E-2"/>
  <pageSetup paperSize="9" scale="64" orientation="portrait" r:id="rId1"/>
  <headerFooter>
    <oddHeader>&amp;L&amp;G</oddHeader>
    <oddFooter>&amp;C&amp;G</oddFooter>
  </headerFooter>
  <rowBreaks count="1" manualBreakCount="1">
    <brk id="38"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38E26-6440-413D-9D2C-C59D0B64FFE6}">
  <dimension ref="A2:K14"/>
  <sheetViews>
    <sheetView view="pageBreakPreview" zoomScale="140" zoomScaleNormal="100" zoomScaleSheetLayoutView="140" workbookViewId="0">
      <selection activeCell="A2" sqref="A2:K14"/>
    </sheetView>
  </sheetViews>
  <sheetFormatPr defaultRowHeight="12.75" x14ac:dyDescent="0.2"/>
  <cols>
    <col min="9" max="10" width="7.140625" customWidth="1"/>
    <col min="11" max="11" width="6.7109375" customWidth="1"/>
  </cols>
  <sheetData>
    <row r="2" spans="1:11" ht="56.25" customHeight="1" x14ac:dyDescent="0.2">
      <c r="A2" s="306" t="s">
        <v>191</v>
      </c>
      <c r="B2" s="306"/>
      <c r="C2" s="306"/>
      <c r="D2" s="306"/>
      <c r="E2" s="306"/>
      <c r="F2" s="306"/>
      <c r="G2" s="306"/>
      <c r="H2" s="306"/>
      <c r="I2" s="306"/>
      <c r="J2" s="306"/>
      <c r="K2" s="306"/>
    </row>
    <row r="3" spans="1:11" ht="39" customHeight="1" x14ac:dyDescent="0.2">
      <c r="A3" s="306"/>
      <c r="B3" s="306"/>
      <c r="C3" s="306"/>
      <c r="D3" s="306"/>
      <c r="E3" s="306"/>
      <c r="F3" s="306"/>
      <c r="G3" s="306"/>
      <c r="H3" s="306"/>
      <c r="I3" s="306"/>
      <c r="J3" s="306"/>
      <c r="K3" s="306"/>
    </row>
    <row r="4" spans="1:11" ht="51" customHeight="1" x14ac:dyDescent="0.2">
      <c r="A4" s="306"/>
      <c r="B4" s="306"/>
      <c r="C4" s="306"/>
      <c r="D4" s="306"/>
      <c r="E4" s="306"/>
      <c r="F4" s="306"/>
      <c r="G4" s="306"/>
      <c r="H4" s="306"/>
      <c r="I4" s="306"/>
      <c r="J4" s="306"/>
      <c r="K4" s="306"/>
    </row>
    <row r="5" spans="1:11" ht="48.75" customHeight="1" x14ac:dyDescent="0.2">
      <c r="A5" s="306"/>
      <c r="B5" s="306"/>
      <c r="C5" s="306"/>
      <c r="D5" s="306"/>
      <c r="E5" s="306"/>
      <c r="F5" s="306"/>
      <c r="G5" s="306"/>
      <c r="H5" s="306"/>
      <c r="I5" s="306"/>
      <c r="J5" s="306"/>
      <c r="K5" s="306"/>
    </row>
    <row r="6" spans="1:11" ht="42.75" customHeight="1" x14ac:dyDescent="0.2">
      <c r="A6" s="306"/>
      <c r="B6" s="306"/>
      <c r="C6" s="306"/>
      <c r="D6" s="306"/>
      <c r="E6" s="306"/>
      <c r="F6" s="306"/>
      <c r="G6" s="306"/>
      <c r="H6" s="306"/>
      <c r="I6" s="306"/>
      <c r="J6" s="306"/>
      <c r="K6" s="306"/>
    </row>
    <row r="7" spans="1:11" ht="46.5" customHeight="1" x14ac:dyDescent="0.2">
      <c r="A7" s="306"/>
      <c r="B7" s="306"/>
      <c r="C7" s="306"/>
      <c r="D7" s="306"/>
      <c r="E7" s="306"/>
      <c r="F7" s="306"/>
      <c r="G7" s="306"/>
      <c r="H7" s="306"/>
      <c r="I7" s="306"/>
      <c r="J7" s="306"/>
      <c r="K7" s="306"/>
    </row>
    <row r="8" spans="1:11" x14ac:dyDescent="0.2">
      <c r="A8" s="306"/>
      <c r="B8" s="306"/>
      <c r="C8" s="306"/>
      <c r="D8" s="306"/>
      <c r="E8" s="306"/>
      <c r="F8" s="306"/>
      <c r="G8" s="306"/>
      <c r="H8" s="306"/>
      <c r="I8" s="306"/>
      <c r="J8" s="306"/>
      <c r="K8" s="306"/>
    </row>
    <row r="9" spans="1:11" ht="22.5" customHeight="1" x14ac:dyDescent="0.2">
      <c r="A9" s="306"/>
      <c r="B9" s="306"/>
      <c r="C9" s="306"/>
      <c r="D9" s="306"/>
      <c r="E9" s="306"/>
      <c r="F9" s="306"/>
      <c r="G9" s="306"/>
      <c r="H9" s="306"/>
      <c r="I9" s="306"/>
      <c r="J9" s="306"/>
      <c r="K9" s="306"/>
    </row>
    <row r="10" spans="1:11" ht="48" customHeight="1" x14ac:dyDescent="0.2">
      <c r="A10" s="306"/>
      <c r="B10" s="306"/>
      <c r="C10" s="306"/>
      <c r="D10" s="306"/>
      <c r="E10" s="306"/>
      <c r="F10" s="306"/>
      <c r="G10" s="306"/>
      <c r="H10" s="306"/>
      <c r="I10" s="306"/>
      <c r="J10" s="306"/>
      <c r="K10" s="306"/>
    </row>
    <row r="11" spans="1:11" ht="48.75" customHeight="1" x14ac:dyDescent="0.2">
      <c r="A11" s="306"/>
      <c r="B11" s="306"/>
      <c r="C11" s="306"/>
      <c r="D11" s="306"/>
      <c r="E11" s="306"/>
      <c r="F11" s="306"/>
      <c r="G11" s="306"/>
      <c r="H11" s="306"/>
      <c r="I11" s="306"/>
      <c r="J11" s="306"/>
      <c r="K11" s="306"/>
    </row>
    <row r="12" spans="1:11" ht="49.5" customHeight="1" x14ac:dyDescent="0.2">
      <c r="A12" s="306"/>
      <c r="B12" s="306"/>
      <c r="C12" s="306"/>
      <c r="D12" s="306"/>
      <c r="E12" s="306"/>
      <c r="F12" s="306"/>
      <c r="G12" s="306"/>
      <c r="H12" s="306"/>
      <c r="I12" s="306"/>
      <c r="J12" s="306"/>
      <c r="K12" s="306"/>
    </row>
    <row r="13" spans="1:11" ht="50.25" customHeight="1" x14ac:dyDescent="0.2">
      <c r="A13" s="306"/>
      <c r="B13" s="306"/>
      <c r="C13" s="306"/>
      <c r="D13" s="306"/>
      <c r="E13" s="306"/>
      <c r="F13" s="306"/>
      <c r="G13" s="306"/>
      <c r="H13" s="306"/>
      <c r="I13" s="306"/>
      <c r="J13" s="306"/>
      <c r="K13" s="306"/>
    </row>
    <row r="14" spans="1:11" ht="60" customHeight="1" x14ac:dyDescent="0.2">
      <c r="A14" s="306"/>
      <c r="B14" s="306"/>
      <c r="C14" s="306"/>
      <c r="D14" s="306"/>
      <c r="E14" s="306"/>
      <c r="F14" s="306"/>
      <c r="G14" s="306"/>
      <c r="H14" s="306"/>
      <c r="I14" s="306"/>
      <c r="J14" s="306"/>
      <c r="K14" s="306"/>
    </row>
  </sheetData>
  <mergeCells count="1">
    <mergeCell ref="A2:K14"/>
  </mergeCells>
  <pageMargins left="0.51181102362204722" right="0.51181102362204722" top="0.78740157480314965" bottom="0.78740157480314965" header="0.31496062992125984" footer="0.31496062992125984"/>
  <pageSetup paperSize="9" orientation="portrait" r:id="rId1"/>
  <headerFooter>
    <oddHeader>&amp;L&amp;G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2"/>
  <sheetViews>
    <sheetView tabSelected="1" topLeftCell="A10" zoomScale="115" zoomScaleNormal="115" workbookViewId="0">
      <selection activeCell="J22" sqref="J22:K22"/>
    </sheetView>
  </sheetViews>
  <sheetFormatPr defaultRowHeight="10.5" x14ac:dyDescent="0.15"/>
  <cols>
    <col min="1" max="1" width="6.140625" style="116" customWidth="1"/>
    <col min="2" max="2" width="22.28515625" style="116" customWidth="1"/>
    <col min="3" max="3" width="6.140625" style="117" customWidth="1"/>
    <col min="4" max="4" width="15.42578125" style="116" bestFit="1" customWidth="1"/>
    <col min="5" max="5" width="6.5703125" style="116" customWidth="1"/>
    <col min="6" max="6" width="7.28515625" style="117" customWidth="1"/>
    <col min="7" max="7" width="16" style="117" bestFit="1" customWidth="1"/>
    <col min="8" max="8" width="19" style="170" bestFit="1" customWidth="1"/>
    <col min="9" max="9" width="9.140625" style="116"/>
    <col min="10" max="10" width="5.5703125" style="116" bestFit="1" customWidth="1"/>
    <col min="11" max="11" width="22.28515625" style="116" bestFit="1" customWidth="1"/>
    <col min="12" max="12" width="9.140625" style="116"/>
    <col min="13" max="13" width="13.42578125" style="116" bestFit="1" customWidth="1"/>
    <col min="14" max="15" width="9.140625" style="116"/>
    <col min="16" max="16" width="16" style="116" bestFit="1" customWidth="1"/>
    <col min="17" max="17" width="17.85546875" style="116" bestFit="1" customWidth="1"/>
    <col min="18" max="18" width="16" style="116" bestFit="1" customWidth="1"/>
    <col min="19" max="16384" width="9.140625" style="116"/>
  </cols>
  <sheetData>
    <row r="1" spans="1:17" ht="22.5" customHeight="1" x14ac:dyDescent="0.15">
      <c r="A1" s="183" t="s">
        <v>244</v>
      </c>
      <c r="B1" s="183"/>
      <c r="C1" s="183"/>
      <c r="D1" s="183"/>
      <c r="E1" s="183"/>
      <c r="F1" s="183"/>
      <c r="G1" s="183"/>
      <c r="H1" s="183"/>
    </row>
    <row r="2" spans="1:17" ht="25.5" customHeight="1" x14ac:dyDescent="0.15">
      <c r="A2" s="183"/>
      <c r="B2" s="183"/>
      <c r="C2" s="183"/>
      <c r="D2" s="183"/>
      <c r="E2" s="183"/>
      <c r="F2" s="183"/>
      <c r="G2" s="183"/>
      <c r="H2" s="183"/>
    </row>
    <row r="3" spans="1:17" ht="81.75" customHeight="1" x14ac:dyDescent="0.15">
      <c r="A3" s="183"/>
      <c r="B3" s="183"/>
      <c r="C3" s="183"/>
      <c r="D3" s="183"/>
      <c r="E3" s="183"/>
      <c r="F3" s="183"/>
      <c r="G3" s="183"/>
      <c r="H3" s="183"/>
    </row>
    <row r="4" spans="1:17" ht="48.75" customHeight="1" x14ac:dyDescent="0.15">
      <c r="A4" s="183"/>
      <c r="B4" s="183"/>
      <c r="C4" s="183"/>
      <c r="D4" s="183"/>
      <c r="E4" s="183"/>
      <c r="F4" s="183"/>
      <c r="G4" s="183"/>
      <c r="H4" s="183"/>
    </row>
    <row r="5" spans="1:17" ht="12.75" customHeight="1" x14ac:dyDescent="0.15">
      <c r="A5" s="184" t="s">
        <v>44</v>
      </c>
      <c r="B5" s="184"/>
      <c r="C5" s="184"/>
      <c r="D5" s="184"/>
      <c r="E5" s="184"/>
      <c r="F5" s="184"/>
      <c r="G5" s="184"/>
      <c r="H5" s="184"/>
      <c r="J5" s="350" t="s">
        <v>44</v>
      </c>
      <c r="K5" s="350"/>
      <c r="L5" s="350"/>
      <c r="M5" s="350"/>
      <c r="N5" s="350"/>
      <c r="O5" s="350"/>
      <c r="P5" s="350"/>
      <c r="Q5" s="350"/>
    </row>
    <row r="6" spans="1:17" x14ac:dyDescent="0.15">
      <c r="A6" s="185" t="s">
        <v>243</v>
      </c>
      <c r="B6" s="185"/>
      <c r="C6" s="185"/>
      <c r="D6" s="185"/>
      <c r="E6" s="185"/>
      <c r="F6" s="185"/>
      <c r="G6" s="185"/>
      <c r="H6" s="185"/>
      <c r="J6" s="351" t="s">
        <v>243</v>
      </c>
      <c r="K6" s="351"/>
      <c r="L6" s="351"/>
      <c r="M6" s="351"/>
      <c r="N6" s="351"/>
      <c r="O6" s="351"/>
      <c r="P6" s="351"/>
      <c r="Q6" s="351"/>
    </row>
    <row r="7" spans="1:17" x14ac:dyDescent="0.15">
      <c r="A7" s="186" t="s">
        <v>47</v>
      </c>
      <c r="B7" s="186"/>
      <c r="C7" s="186"/>
      <c r="D7" s="186"/>
      <c r="E7" s="186"/>
      <c r="F7" s="186"/>
      <c r="G7" s="186"/>
      <c r="H7" s="186"/>
      <c r="J7" s="352" t="s">
        <v>47</v>
      </c>
      <c r="K7" s="352"/>
      <c r="L7" s="352"/>
      <c r="M7" s="352"/>
      <c r="N7" s="352"/>
      <c r="O7" s="352"/>
      <c r="P7" s="352"/>
      <c r="Q7" s="352"/>
    </row>
    <row r="8" spans="1:17" ht="12.75" customHeight="1" x14ac:dyDescent="0.15">
      <c r="A8" s="191" t="s">
        <v>2</v>
      </c>
      <c r="B8" s="187" t="s">
        <v>166</v>
      </c>
      <c r="C8" s="187" t="s">
        <v>167</v>
      </c>
      <c r="D8" s="189" t="s">
        <v>168</v>
      </c>
      <c r="E8" s="193" t="s">
        <v>169</v>
      </c>
      <c r="F8" s="194"/>
      <c r="G8" s="181"/>
      <c r="H8" s="182"/>
      <c r="J8" s="353" t="s">
        <v>2</v>
      </c>
      <c r="K8" s="354" t="s">
        <v>166</v>
      </c>
      <c r="L8" s="354" t="s">
        <v>167</v>
      </c>
      <c r="M8" s="355" t="s">
        <v>168</v>
      </c>
      <c r="N8" s="356" t="s">
        <v>169</v>
      </c>
      <c r="O8" s="357"/>
      <c r="P8" s="358"/>
      <c r="Q8" s="359"/>
    </row>
    <row r="9" spans="1:17" ht="29.25" customHeight="1" x14ac:dyDescent="0.15">
      <c r="A9" s="192"/>
      <c r="B9" s="188"/>
      <c r="C9" s="188"/>
      <c r="D9" s="190"/>
      <c r="E9" s="144" t="s">
        <v>170</v>
      </c>
      <c r="F9" s="144" t="s">
        <v>171</v>
      </c>
      <c r="G9" s="142" t="s">
        <v>51</v>
      </c>
      <c r="H9" s="165" t="s">
        <v>172</v>
      </c>
      <c r="J9" s="360"/>
      <c r="K9" s="361"/>
      <c r="L9" s="361"/>
      <c r="M9" s="362"/>
      <c r="N9" s="363" t="s">
        <v>170</v>
      </c>
      <c r="O9" s="363" t="s">
        <v>171</v>
      </c>
      <c r="P9" s="364" t="s">
        <v>51</v>
      </c>
      <c r="Q9" s="365" t="s">
        <v>172</v>
      </c>
    </row>
    <row r="10" spans="1:17" ht="33.75" customHeight="1" x14ac:dyDescent="0.15">
      <c r="A10" s="16">
        <v>1</v>
      </c>
      <c r="B10" s="147" t="str">
        <f>'Assist Tec Adm SN'!C12</f>
        <v>Assistente Técnico Administrativo Senior - CBO 4110-10</v>
      </c>
      <c r="C10" s="16" t="s">
        <v>173</v>
      </c>
      <c r="D10" s="166">
        <f>'Assist Tec Adm SN'!D133</f>
        <v>18020.095591173969</v>
      </c>
      <c r="E10" s="163">
        <f>'Assist Tec Adm SN'!C14</f>
        <v>10</v>
      </c>
      <c r="F10" s="16">
        <f>'Assist Tec Adm SN'!C10</f>
        <v>12</v>
      </c>
      <c r="G10" s="166">
        <f t="shared" ref="G10:G18" si="0">ROUND(D10*E10,2)</f>
        <v>180200.95999999999</v>
      </c>
      <c r="H10" s="166">
        <f t="shared" ref="H10:H18" si="1">ROUND(F10*G10,2)</f>
        <v>2162411.52</v>
      </c>
      <c r="J10" s="366">
        <v>1</v>
      </c>
      <c r="K10" s="367" t="str">
        <f>'Assist Tec Adm SN'!C12</f>
        <v>Assistente Técnico Administrativo Senior - CBO 4110-10</v>
      </c>
      <c r="L10" s="366" t="s">
        <v>173</v>
      </c>
      <c r="M10" s="368">
        <f>'Assist Tec Adm SN'!E133</f>
        <v>18510.717742060337</v>
      </c>
      <c r="N10" s="369">
        <f>'Assist Tec Adm SN'!C14</f>
        <v>10</v>
      </c>
      <c r="O10" s="366">
        <f>'Assist Tec Adm SN'!C10</f>
        <v>12</v>
      </c>
      <c r="P10" s="368">
        <f t="shared" ref="P10:P18" si="2">ROUND(M10*N10,2)</f>
        <v>185107.18</v>
      </c>
      <c r="Q10" s="368">
        <f t="shared" ref="Q10:Q18" si="3">ROUND(O10*P10,2)</f>
        <v>2221286.16</v>
      </c>
    </row>
    <row r="11" spans="1:17" ht="32.25" customHeight="1" x14ac:dyDescent="0.15">
      <c r="A11" s="16">
        <f>1+A10</f>
        <v>2</v>
      </c>
      <c r="B11" s="147" t="str">
        <f>'Assist Tec Adm PL'!C12</f>
        <v>Assistente Técnico Administrativo Pleno - CBO 4110-10</v>
      </c>
      <c r="C11" s="16" t="s">
        <v>173</v>
      </c>
      <c r="D11" s="166">
        <f>'Assist Tec Adm PL'!D133</f>
        <v>10206.824410153575</v>
      </c>
      <c r="E11" s="163">
        <f>'Assist Tec Adm PL'!C14</f>
        <v>21</v>
      </c>
      <c r="F11" s="16">
        <v>12</v>
      </c>
      <c r="G11" s="166">
        <f t="shared" si="0"/>
        <v>214343.31</v>
      </c>
      <c r="H11" s="166">
        <f t="shared" si="1"/>
        <v>2572119.7200000002</v>
      </c>
      <c r="J11" s="366">
        <f>1+J10</f>
        <v>2</v>
      </c>
      <c r="K11" s="367" t="str">
        <f>'Assist Tec Adm PL'!C12</f>
        <v>Assistente Técnico Administrativo Pleno - CBO 4110-10</v>
      </c>
      <c r="L11" s="366" t="s">
        <v>173</v>
      </c>
      <c r="M11" s="368">
        <f>'Assist Tec Adm PL'!E133</f>
        <v>10472.654883881803</v>
      </c>
      <c r="N11" s="369">
        <f>'Assist Tec Adm PL'!C14</f>
        <v>21</v>
      </c>
      <c r="O11" s="366">
        <v>12</v>
      </c>
      <c r="P11" s="368">
        <f t="shared" si="2"/>
        <v>219925.75</v>
      </c>
      <c r="Q11" s="368">
        <f t="shared" si="3"/>
        <v>2639109</v>
      </c>
    </row>
    <row r="12" spans="1:17" ht="32.25" customHeight="1" x14ac:dyDescent="0.15">
      <c r="A12" s="16">
        <f>1+A11</f>
        <v>3</v>
      </c>
      <c r="B12" s="147" t="str">
        <f>'Assist Administrativo'!C12</f>
        <v>Assistente Administrativo - CBO 4110-10</v>
      </c>
      <c r="C12" s="16" t="s">
        <v>173</v>
      </c>
      <c r="D12" s="166">
        <f>'Assist Administrativo'!D133</f>
        <v>5304.5292087281941</v>
      </c>
      <c r="E12" s="163">
        <f>'Assist Administrativo'!C14</f>
        <v>23</v>
      </c>
      <c r="F12" s="16">
        <v>12</v>
      </c>
      <c r="G12" s="166">
        <f t="shared" si="0"/>
        <v>122004.17</v>
      </c>
      <c r="H12" s="166">
        <f t="shared" si="1"/>
        <v>1464050.04</v>
      </c>
      <c r="J12" s="366">
        <f>1+J11</f>
        <v>3</v>
      </c>
      <c r="K12" s="367" t="str">
        <f>'Assist Administrativo'!C12</f>
        <v>Assistente Administrativo - CBO 4110-10</v>
      </c>
      <c r="L12" s="366" t="s">
        <v>173</v>
      </c>
      <c r="M12" s="368">
        <f>'Assist Administrativo'!E133</f>
        <v>5426.1043798026658</v>
      </c>
      <c r="N12" s="369">
        <f>'Assist Administrativo'!C14</f>
        <v>23</v>
      </c>
      <c r="O12" s="366">
        <v>12</v>
      </c>
      <c r="P12" s="368">
        <f t="shared" si="2"/>
        <v>124800.4</v>
      </c>
      <c r="Q12" s="368">
        <f t="shared" si="3"/>
        <v>1497604.8</v>
      </c>
    </row>
    <row r="13" spans="1:17" ht="22.5" customHeight="1" x14ac:dyDescent="0.15">
      <c r="A13" s="16">
        <f t="shared" ref="A13:A14" si="4">1+A12</f>
        <v>4</v>
      </c>
      <c r="B13" s="147" t="str">
        <f>'Secretário Executivo'!C12</f>
        <v>Secretário Executivo - CBO 2523-05</v>
      </c>
      <c r="C13" s="16" t="s">
        <v>173</v>
      </c>
      <c r="D13" s="166">
        <f>'Secretário Executivo'!D133</f>
        <v>10216.176878952825</v>
      </c>
      <c r="E13" s="163">
        <f>'Secretário Executivo'!C14</f>
        <v>7</v>
      </c>
      <c r="F13" s="16">
        <v>12</v>
      </c>
      <c r="G13" s="166">
        <f t="shared" si="0"/>
        <v>71513.240000000005</v>
      </c>
      <c r="H13" s="166">
        <f t="shared" si="1"/>
        <v>858158.88</v>
      </c>
      <c r="J13" s="366">
        <f t="shared" ref="J13:J14" si="5">1+J12</f>
        <v>4</v>
      </c>
      <c r="K13" s="367" t="str">
        <f>'Secretário Executivo'!C12</f>
        <v>Secretário Executivo - CBO 2523-05</v>
      </c>
      <c r="L13" s="366" t="s">
        <v>173</v>
      </c>
      <c r="M13" s="368">
        <f>'Secretário Executivo'!E133</f>
        <v>10475.562419868762</v>
      </c>
      <c r="N13" s="369">
        <f>'Secretário Executivo'!C14</f>
        <v>7</v>
      </c>
      <c r="O13" s="366">
        <v>12</v>
      </c>
      <c r="P13" s="368">
        <f t="shared" si="2"/>
        <v>73328.94</v>
      </c>
      <c r="Q13" s="368">
        <f t="shared" si="3"/>
        <v>879947.28</v>
      </c>
    </row>
    <row r="14" spans="1:17" ht="22.5" customHeight="1" x14ac:dyDescent="0.15">
      <c r="A14" s="16">
        <f t="shared" si="4"/>
        <v>5</v>
      </c>
      <c r="B14" s="147" t="str">
        <f>'Técnico em Secretariado'!C12</f>
        <v>Técnico em Secretariado - CBO 3515-05</v>
      </c>
      <c r="C14" s="16" t="s">
        <v>173</v>
      </c>
      <c r="D14" s="166">
        <f>'Técnico em Secretariado'!D133</f>
        <v>5188.8537639070728</v>
      </c>
      <c r="E14" s="163">
        <f>'Técnico em Secretariado'!C14</f>
        <v>9</v>
      </c>
      <c r="F14" s="16">
        <v>12</v>
      </c>
      <c r="G14" s="166">
        <f t="shared" si="0"/>
        <v>46699.68</v>
      </c>
      <c r="H14" s="166">
        <f t="shared" si="1"/>
        <v>560396.16</v>
      </c>
      <c r="J14" s="366">
        <f t="shared" si="5"/>
        <v>5</v>
      </c>
      <c r="K14" s="367" t="str">
        <f>'Técnico em Secretariado'!C12</f>
        <v>Técnico em Secretariado - CBO 3515-05</v>
      </c>
      <c r="L14" s="366" t="s">
        <v>173</v>
      </c>
      <c r="M14" s="368">
        <f>'Técnico em Secretariado'!E133</f>
        <v>5299.7103627549559</v>
      </c>
      <c r="N14" s="369">
        <f>'Técnico em Secretariado'!C14</f>
        <v>9</v>
      </c>
      <c r="O14" s="366">
        <v>12</v>
      </c>
      <c r="P14" s="368">
        <f t="shared" si="2"/>
        <v>47697.39</v>
      </c>
      <c r="Q14" s="368">
        <f t="shared" si="3"/>
        <v>572368.68000000005</v>
      </c>
    </row>
    <row r="15" spans="1:17" ht="22.5" customHeight="1" x14ac:dyDescent="0.15">
      <c r="A15" s="16">
        <v>6</v>
      </c>
      <c r="B15" s="147" t="str">
        <f>'Motorista de Veículo Pesado'!C12</f>
        <v>Motorista de Veículo Pesado - CBO 7823-10</v>
      </c>
      <c r="C15" s="16" t="s">
        <v>173</v>
      </c>
      <c r="D15" s="166">
        <f>'Motorista de Veículo Pesado'!D133</f>
        <v>6174.954718461021</v>
      </c>
      <c r="E15" s="163">
        <f>'Motorista de Veículo Pesado'!C14</f>
        <v>4</v>
      </c>
      <c r="F15" s="16">
        <v>12</v>
      </c>
      <c r="G15" s="166">
        <f t="shared" si="0"/>
        <v>24699.82</v>
      </c>
      <c r="H15" s="166">
        <f t="shared" si="1"/>
        <v>296397.84000000003</v>
      </c>
      <c r="J15" s="366">
        <v>6</v>
      </c>
      <c r="K15" s="367" t="str">
        <f>'Motorista de Veículo Pesado'!C12</f>
        <v>Motorista de Veículo Pesado - CBO 7823-10</v>
      </c>
      <c r="L15" s="366" t="s">
        <v>173</v>
      </c>
      <c r="M15" s="368">
        <f>'Motorista de Veículo Pesado'!E133</f>
        <v>6147.652838349899</v>
      </c>
      <c r="N15" s="369">
        <f>'Motorista de Veículo Pesado'!C14</f>
        <v>4</v>
      </c>
      <c r="O15" s="366">
        <v>12</v>
      </c>
      <c r="P15" s="368">
        <f t="shared" si="2"/>
        <v>24590.61</v>
      </c>
      <c r="Q15" s="368">
        <f t="shared" si="3"/>
        <v>295087.32</v>
      </c>
    </row>
    <row r="16" spans="1:17" ht="22.5" customHeight="1" x14ac:dyDescent="0.15">
      <c r="A16" s="16">
        <v>7</v>
      </c>
      <c r="B16" s="147" t="str">
        <f>Recepcionista!C12</f>
        <v>Recepcionista CBO 4221-05</v>
      </c>
      <c r="C16" s="16" t="s">
        <v>173</v>
      </c>
      <c r="D16" s="166">
        <f>Recepcionista!D133</f>
        <v>4581.7516505216654</v>
      </c>
      <c r="E16" s="163">
        <f>Recepcionista!C14</f>
        <v>13</v>
      </c>
      <c r="F16" s="16">
        <v>12</v>
      </c>
      <c r="G16" s="166">
        <f t="shared" si="0"/>
        <v>59562.77</v>
      </c>
      <c r="H16" s="166">
        <f t="shared" si="1"/>
        <v>714753.24</v>
      </c>
      <c r="J16" s="366">
        <v>7</v>
      </c>
      <c r="K16" s="367" t="str">
        <f>Recepcionista!C12</f>
        <v>Recepcionista CBO 4221-05</v>
      </c>
      <c r="L16" s="366" t="s">
        <v>173</v>
      </c>
      <c r="M16" s="368">
        <f>Recepcionista!E133</f>
        <v>4678.7623882525777</v>
      </c>
      <c r="N16" s="369">
        <f>Recepcionista!C14</f>
        <v>13</v>
      </c>
      <c r="O16" s="366">
        <v>12</v>
      </c>
      <c r="P16" s="368">
        <f t="shared" si="2"/>
        <v>60823.91</v>
      </c>
      <c r="Q16" s="368">
        <f t="shared" si="3"/>
        <v>729886.92</v>
      </c>
    </row>
    <row r="17" spans="1:18" ht="22.5" customHeight="1" x14ac:dyDescent="0.15">
      <c r="A17" s="16">
        <v>8</v>
      </c>
      <c r="B17" s="147" t="str">
        <f>'Aux de Manutenção Predial'!C12</f>
        <v>Auxiliar de Manutenção Predial - CBO 5143-10</v>
      </c>
      <c r="C17" s="16" t="s">
        <v>173</v>
      </c>
      <c r="D17" s="166">
        <f>'Aux de Manutenção Predial'!D133</f>
        <v>4587.2659305066181</v>
      </c>
      <c r="E17" s="163">
        <f>'Aux de Manutenção Predial'!C14</f>
        <v>2</v>
      </c>
      <c r="F17" s="16">
        <v>12</v>
      </c>
      <c r="G17" s="166">
        <f t="shared" si="0"/>
        <v>9174.5300000000007</v>
      </c>
      <c r="H17" s="166">
        <f t="shared" si="1"/>
        <v>110094.36</v>
      </c>
      <c r="J17" s="366">
        <v>8</v>
      </c>
      <c r="K17" s="367" t="str">
        <f>'Aux de Manutenção Predial'!C12</f>
        <v>Auxiliar de Manutenção Predial - CBO 5143-10</v>
      </c>
      <c r="L17" s="366" t="s">
        <v>173</v>
      </c>
      <c r="M17" s="368">
        <f>'Aux de Manutenção Predial'!E133</f>
        <v>4684.2993297915737</v>
      </c>
      <c r="N17" s="369">
        <f>'Aux de Manutenção Predial'!C14</f>
        <v>2</v>
      </c>
      <c r="O17" s="366">
        <v>12</v>
      </c>
      <c r="P17" s="368">
        <f t="shared" si="2"/>
        <v>9368.6</v>
      </c>
      <c r="Q17" s="368">
        <f t="shared" si="3"/>
        <v>112423.2</v>
      </c>
    </row>
    <row r="18" spans="1:18" x14ac:dyDescent="0.15">
      <c r="A18" s="16">
        <v>9</v>
      </c>
      <c r="B18" s="156" t="str">
        <f>'Encarregado Geral'!C12</f>
        <v>Encarregado Geral</v>
      </c>
      <c r="C18" s="16" t="s">
        <v>173</v>
      </c>
      <c r="D18" s="166">
        <f>'Encarregado Geral'!D133</f>
        <v>6857.7677418165113</v>
      </c>
      <c r="E18" s="163">
        <f>'Encarregado Geral'!C14</f>
        <v>1</v>
      </c>
      <c r="F18" s="16">
        <v>12</v>
      </c>
      <c r="G18" s="166">
        <f t="shared" si="0"/>
        <v>6857.77</v>
      </c>
      <c r="H18" s="166">
        <f t="shared" si="1"/>
        <v>82293.240000000005</v>
      </c>
      <c r="J18" s="366">
        <v>9</v>
      </c>
      <c r="K18" s="370" t="str">
        <f>'Encarregado Geral'!C12</f>
        <v>Encarregado Geral</v>
      </c>
      <c r="L18" s="366" t="s">
        <v>173</v>
      </c>
      <c r="M18" s="368">
        <f>'Encarregado Geral'!E133</f>
        <v>7025.6282343440453</v>
      </c>
      <c r="N18" s="369">
        <f>'Encarregado Geral'!C14</f>
        <v>1</v>
      </c>
      <c r="O18" s="366">
        <v>12</v>
      </c>
      <c r="P18" s="368">
        <f t="shared" si="2"/>
        <v>7025.63</v>
      </c>
      <c r="Q18" s="368">
        <f t="shared" si="3"/>
        <v>84307.56</v>
      </c>
    </row>
    <row r="19" spans="1:18" ht="13.5" customHeight="1" x14ac:dyDescent="0.15">
      <c r="A19" s="178" t="s">
        <v>174</v>
      </c>
      <c r="B19" s="179"/>
      <c r="C19" s="179"/>
      <c r="D19" s="180"/>
      <c r="E19" s="164">
        <f>SUM(E10:E18)</f>
        <v>90</v>
      </c>
      <c r="F19" s="115"/>
      <c r="G19" s="167">
        <f>SUM(G10:G18)</f>
        <v>735056.25000000012</v>
      </c>
      <c r="H19" s="167">
        <f>SUM(H10:H18)</f>
        <v>8820675</v>
      </c>
      <c r="J19" s="371" t="s">
        <v>174</v>
      </c>
      <c r="K19" s="372"/>
      <c r="L19" s="372"/>
      <c r="M19" s="373"/>
      <c r="N19" s="374">
        <f>SUM(N10:N18)</f>
        <v>90</v>
      </c>
      <c r="O19" s="375"/>
      <c r="P19" s="376">
        <f>SUM(P10:P18)</f>
        <v>752668.41</v>
      </c>
      <c r="Q19" s="376">
        <f>SUM(Q10:Q18)</f>
        <v>9032020.9199999999</v>
      </c>
    </row>
    <row r="20" spans="1:18" ht="51" customHeight="1" x14ac:dyDescent="0.15">
      <c r="A20" s="185"/>
      <c r="B20" s="185"/>
      <c r="C20" s="185"/>
      <c r="D20" s="185"/>
      <c r="E20" s="185"/>
      <c r="F20" s="185"/>
      <c r="G20" s="185"/>
      <c r="H20" s="185"/>
      <c r="J20" s="351"/>
      <c r="K20" s="351"/>
      <c r="L20" s="351"/>
      <c r="M20" s="351"/>
      <c r="N20" s="351"/>
      <c r="O20" s="351"/>
      <c r="P20" s="351"/>
      <c r="Q20" s="351"/>
      <c r="R20" s="385" t="s">
        <v>253</v>
      </c>
    </row>
    <row r="21" spans="1:18" ht="37.5" customHeight="1" x14ac:dyDescent="0.15">
      <c r="A21" s="197" t="s">
        <v>49</v>
      </c>
      <c r="B21" s="198"/>
      <c r="C21" s="204" t="s">
        <v>245</v>
      </c>
      <c r="D21" s="204"/>
      <c r="E21" s="204"/>
      <c r="F21" s="204"/>
      <c r="G21" s="205"/>
      <c r="H21" s="168">
        <f>H19</f>
        <v>8820675</v>
      </c>
      <c r="J21" s="377" t="s">
        <v>49</v>
      </c>
      <c r="K21" s="378"/>
      <c r="L21" s="379" t="s">
        <v>254</v>
      </c>
      <c r="M21" s="379"/>
      <c r="N21" s="379"/>
      <c r="O21" s="379"/>
      <c r="P21" s="380"/>
      <c r="Q21" s="381">
        <f>Q19</f>
        <v>9032020.9199999999</v>
      </c>
      <c r="R21" s="381">
        <f>Q21-H21</f>
        <v>211345.91999999993</v>
      </c>
    </row>
    <row r="22" spans="1:18" ht="39.75" customHeight="1" x14ac:dyDescent="0.15">
      <c r="A22" s="202" t="s">
        <v>45</v>
      </c>
      <c r="B22" s="203"/>
      <c r="C22" s="204" t="s">
        <v>246</v>
      </c>
      <c r="D22" s="204"/>
      <c r="E22" s="204"/>
      <c r="F22" s="204"/>
      <c r="G22" s="205"/>
      <c r="H22" s="169">
        <f>H21/12</f>
        <v>735056.25</v>
      </c>
      <c r="J22" s="382" t="s">
        <v>45</v>
      </c>
      <c r="K22" s="383"/>
      <c r="L22" s="379" t="s">
        <v>255</v>
      </c>
      <c r="M22" s="379"/>
      <c r="N22" s="379"/>
      <c r="O22" s="379"/>
      <c r="P22" s="380"/>
      <c r="Q22" s="384">
        <f>Q21/12</f>
        <v>752668.41</v>
      </c>
      <c r="R22" s="384">
        <f>Q22-H22</f>
        <v>17612.160000000033</v>
      </c>
    </row>
    <row r="23" spans="1:18" ht="61.5" customHeight="1" x14ac:dyDescent="0.15">
      <c r="A23" s="195" t="s">
        <v>46</v>
      </c>
      <c r="B23" s="195"/>
      <c r="C23" s="195"/>
      <c r="D23" s="195"/>
      <c r="E23" s="195"/>
      <c r="F23" s="195"/>
      <c r="G23" s="195"/>
      <c r="H23" s="195"/>
    </row>
    <row r="24" spans="1:18" ht="57.75" customHeight="1" x14ac:dyDescent="0.15">
      <c r="A24" s="199" t="s">
        <v>247</v>
      </c>
      <c r="B24" s="200"/>
      <c r="C24" s="201"/>
      <c r="D24" s="196" t="s">
        <v>48</v>
      </c>
      <c r="E24" s="196"/>
      <c r="F24" s="196"/>
      <c r="G24" s="196"/>
      <c r="H24" s="196"/>
    </row>
    <row r="25" spans="1:18" ht="33" customHeight="1" x14ac:dyDescent="0.15"/>
    <row r="26" spans="1:18" ht="47.25" customHeight="1" x14ac:dyDescent="0.15"/>
    <row r="27" spans="1:18" ht="42" customHeight="1" x14ac:dyDescent="0.15"/>
    <row r="28" spans="1:18" ht="46.5" customHeight="1" x14ac:dyDescent="0.15"/>
    <row r="32" spans="1:18" ht="16.5" customHeight="1" x14ac:dyDescent="0.15"/>
  </sheetData>
  <mergeCells count="34">
    <mergeCell ref="J19:M19"/>
    <mergeCell ref="J20:Q20"/>
    <mergeCell ref="J21:K21"/>
    <mergeCell ref="L21:P21"/>
    <mergeCell ref="J22:K22"/>
    <mergeCell ref="L22:P22"/>
    <mergeCell ref="J5:Q5"/>
    <mergeCell ref="J6:Q6"/>
    <mergeCell ref="J7:Q7"/>
    <mergeCell ref="J8:J9"/>
    <mergeCell ref="K8:K9"/>
    <mergeCell ref="L8:L9"/>
    <mergeCell ref="M8:M9"/>
    <mergeCell ref="N8:O8"/>
    <mergeCell ref="P8:Q8"/>
    <mergeCell ref="A20:H20"/>
    <mergeCell ref="A23:H23"/>
    <mergeCell ref="D24:H24"/>
    <mergeCell ref="A21:B21"/>
    <mergeCell ref="A24:C24"/>
    <mergeCell ref="A22:B22"/>
    <mergeCell ref="C21:G21"/>
    <mergeCell ref="C22:G22"/>
    <mergeCell ref="A19:D19"/>
    <mergeCell ref="G8:H8"/>
    <mergeCell ref="A1:H4"/>
    <mergeCell ref="A5:H5"/>
    <mergeCell ref="A6:H6"/>
    <mergeCell ref="A7:H7"/>
    <mergeCell ref="C8:C9"/>
    <mergeCell ref="D8:D9"/>
    <mergeCell ref="A8:A9"/>
    <mergeCell ref="B8:B9"/>
    <mergeCell ref="E8:F8"/>
  </mergeCells>
  <printOptions horizontalCentered="1"/>
  <pageMargins left="0.51181102362204722" right="0.51181102362204722" top="0.98425196850393704" bottom="1.1811023622047245" header="0.31496062992125984" footer="7.874015748031496E-2"/>
  <pageSetup paperSize="9" scale="89" orientation="portrait" r:id="rId1"/>
  <headerFooter>
    <oddHeader>&amp;L&amp;G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1"/>
  <sheetViews>
    <sheetView topLeftCell="A109" zoomScale="145" zoomScaleNormal="145" workbookViewId="0">
      <selection activeCell="E133" sqref="E133"/>
    </sheetView>
  </sheetViews>
  <sheetFormatPr defaultRowHeight="12.75" x14ac:dyDescent="0.2"/>
  <cols>
    <col min="1" max="1" width="6.28515625" customWidth="1"/>
    <col min="2" max="2" width="68.85546875" customWidth="1"/>
    <col min="3" max="3" width="10" customWidth="1"/>
    <col min="4" max="6" width="14.28515625" style="62" customWidth="1"/>
    <col min="7" max="8" width="17.42578125" bestFit="1" customWidth="1"/>
    <col min="9" max="9" width="17.7109375" customWidth="1"/>
  </cols>
  <sheetData>
    <row r="1" spans="1:8" x14ac:dyDescent="0.2">
      <c r="A1" s="206" t="s">
        <v>43</v>
      </c>
      <c r="B1" s="207"/>
      <c r="C1" s="207"/>
      <c r="D1" s="207"/>
      <c r="E1" s="307"/>
      <c r="F1" s="307"/>
    </row>
    <row r="2" spans="1:8" ht="12.75" customHeight="1" x14ac:dyDescent="0.2">
      <c r="A2" s="206" t="s">
        <v>42</v>
      </c>
      <c r="B2" s="206"/>
      <c r="C2" s="206"/>
      <c r="D2" s="206"/>
      <c r="E2" s="308"/>
      <c r="F2" s="308"/>
    </row>
    <row r="3" spans="1:8" ht="12.75" customHeight="1" x14ac:dyDescent="0.2">
      <c r="A3" s="209" t="s">
        <v>104</v>
      </c>
      <c r="B3" s="209"/>
      <c r="C3" s="209"/>
      <c r="D3" s="209"/>
      <c r="E3" s="309"/>
      <c r="F3" s="309"/>
    </row>
    <row r="4" spans="1:8" x14ac:dyDescent="0.2">
      <c r="A4" s="210" t="s">
        <v>190</v>
      </c>
      <c r="B4" s="210"/>
      <c r="C4" s="210"/>
      <c r="D4" s="210"/>
      <c r="E4" s="310"/>
      <c r="F4" s="310"/>
    </row>
    <row r="5" spans="1:8" x14ac:dyDescent="0.2">
      <c r="A5" s="217"/>
      <c r="B5" s="218"/>
      <c r="C5" s="218"/>
      <c r="D5" s="219"/>
      <c r="E5" s="176"/>
      <c r="F5" s="176"/>
    </row>
    <row r="6" spans="1:8" x14ac:dyDescent="0.2">
      <c r="A6" s="208" t="s">
        <v>29</v>
      </c>
      <c r="B6" s="208"/>
      <c r="C6" s="208"/>
      <c r="D6" s="208"/>
      <c r="E6"/>
      <c r="F6"/>
    </row>
    <row r="7" spans="1:8" x14ac:dyDescent="0.2">
      <c r="A7" s="44" t="s">
        <v>10</v>
      </c>
      <c r="B7" s="43" t="s">
        <v>7</v>
      </c>
      <c r="C7" s="211">
        <v>44000</v>
      </c>
      <c r="D7" s="186"/>
      <c r="E7"/>
      <c r="F7"/>
    </row>
    <row r="8" spans="1:8" ht="12.75" customHeight="1" x14ac:dyDescent="0.2">
      <c r="A8" s="44" t="s">
        <v>11</v>
      </c>
      <c r="B8" s="43" t="s">
        <v>4</v>
      </c>
      <c r="C8" s="212" t="s">
        <v>107</v>
      </c>
      <c r="D8" s="213"/>
      <c r="E8"/>
      <c r="F8"/>
    </row>
    <row r="9" spans="1:8" x14ac:dyDescent="0.2">
      <c r="A9" s="44" t="s">
        <v>12</v>
      </c>
      <c r="B9" s="43" t="s">
        <v>9</v>
      </c>
      <c r="C9" s="186" t="s">
        <v>238</v>
      </c>
      <c r="D9" s="186"/>
      <c r="E9"/>
      <c r="F9"/>
    </row>
    <row r="10" spans="1:8" x14ac:dyDescent="0.2">
      <c r="A10" s="44" t="s">
        <v>13</v>
      </c>
      <c r="B10" s="43" t="s">
        <v>6</v>
      </c>
      <c r="C10" s="186">
        <v>12</v>
      </c>
      <c r="D10" s="186"/>
      <c r="E10"/>
      <c r="F10"/>
    </row>
    <row r="11" spans="1:8" x14ac:dyDescent="0.2">
      <c r="A11" s="214" t="s">
        <v>16</v>
      </c>
      <c r="B11" s="214"/>
      <c r="C11" s="214"/>
      <c r="D11" s="214"/>
      <c r="E11"/>
      <c r="F11"/>
    </row>
    <row r="12" spans="1:8" ht="33.75" customHeight="1" x14ac:dyDescent="0.2">
      <c r="A12" s="16" t="s">
        <v>10</v>
      </c>
      <c r="B12" s="156" t="s">
        <v>14</v>
      </c>
      <c r="C12" s="215" t="s">
        <v>229</v>
      </c>
      <c r="D12" s="215"/>
      <c r="E12"/>
      <c r="F12"/>
    </row>
    <row r="13" spans="1:8" x14ac:dyDescent="0.2">
      <c r="A13" s="44" t="s">
        <v>11</v>
      </c>
      <c r="B13" s="43" t="s">
        <v>15</v>
      </c>
      <c r="C13" s="186" t="s">
        <v>36</v>
      </c>
      <c r="D13" s="186"/>
      <c r="E13"/>
      <c r="F13"/>
    </row>
    <row r="14" spans="1:8" x14ac:dyDescent="0.2">
      <c r="A14" s="44" t="s">
        <v>12</v>
      </c>
      <c r="B14" s="43" t="s">
        <v>5</v>
      </c>
      <c r="C14" s="216">
        <v>10</v>
      </c>
      <c r="D14" s="216"/>
      <c r="E14"/>
      <c r="F14"/>
    </row>
    <row r="15" spans="1:8" x14ac:dyDescent="0.2">
      <c r="A15" s="208" t="s">
        <v>28</v>
      </c>
      <c r="B15" s="208"/>
      <c r="C15" s="208"/>
      <c r="D15" s="208"/>
      <c r="E15"/>
      <c r="F15"/>
    </row>
    <row r="16" spans="1:8" ht="33" customHeight="1" x14ac:dyDescent="0.2">
      <c r="A16" s="16" t="s">
        <v>10</v>
      </c>
      <c r="B16" s="157" t="s">
        <v>14</v>
      </c>
      <c r="C16" s="241" t="str">
        <f>C12</f>
        <v>Assistente Técnico Administrativo Senior - CBO 4110-10</v>
      </c>
      <c r="D16" s="241"/>
      <c r="E16" s="312"/>
      <c r="F16" s="312"/>
      <c r="H16" s="138"/>
    </row>
    <row r="17" spans="1:10" x14ac:dyDescent="0.2">
      <c r="A17" s="16" t="s">
        <v>11</v>
      </c>
      <c r="B17" s="156" t="s">
        <v>105</v>
      </c>
      <c r="C17" s="242">
        <v>9238.0499999999993</v>
      </c>
      <c r="D17" s="242"/>
      <c r="E17" s="314"/>
      <c r="F17" s="314"/>
      <c r="H17" s="139"/>
      <c r="I17" s="139"/>
      <c r="J17" s="139"/>
    </row>
    <row r="18" spans="1:10" ht="33.75" customHeight="1" x14ac:dyDescent="0.2">
      <c r="A18" s="16" t="s">
        <v>12</v>
      </c>
      <c r="B18" s="158" t="s">
        <v>17</v>
      </c>
      <c r="C18" s="215" t="str">
        <f>C16</f>
        <v>Assistente Técnico Administrativo Senior - CBO 4110-10</v>
      </c>
      <c r="D18" s="215"/>
      <c r="E18" s="313"/>
      <c r="F18" s="313"/>
    </row>
    <row r="19" spans="1:10" ht="12.75" customHeight="1" x14ac:dyDescent="0.2">
      <c r="A19" s="77" t="s">
        <v>13</v>
      </c>
      <c r="B19" s="79" t="s">
        <v>8</v>
      </c>
      <c r="C19" s="243">
        <v>43831</v>
      </c>
      <c r="D19" s="244"/>
      <c r="E19" s="315"/>
      <c r="F19" s="315"/>
    </row>
    <row r="20" spans="1:10" ht="12.75" customHeight="1" x14ac:dyDescent="0.2">
      <c r="A20" s="77" t="s">
        <v>70</v>
      </c>
      <c r="B20" s="79" t="s">
        <v>112</v>
      </c>
      <c r="C20" s="224">
        <v>1045</v>
      </c>
      <c r="D20" s="224"/>
      <c r="E20" s="316"/>
      <c r="F20" s="316"/>
    </row>
    <row r="21" spans="1:10" x14ac:dyDescent="0.2">
      <c r="A21" s="222"/>
      <c r="B21" s="222"/>
      <c r="C21" s="222"/>
      <c r="D21" s="222"/>
      <c r="E21" s="176"/>
      <c r="F21" s="176"/>
    </row>
    <row r="22" spans="1:10" x14ac:dyDescent="0.2">
      <c r="A22" s="235" t="s">
        <v>27</v>
      </c>
      <c r="B22" s="235"/>
      <c r="C22" s="17"/>
      <c r="D22" s="55"/>
      <c r="E22" s="55"/>
      <c r="F22"/>
    </row>
    <row r="23" spans="1:10" x14ac:dyDescent="0.2">
      <c r="A23" s="220" t="s">
        <v>18</v>
      </c>
      <c r="B23" s="220"/>
      <c r="C23" s="10" t="s">
        <v>1</v>
      </c>
      <c r="D23" s="52" t="s">
        <v>19</v>
      </c>
      <c r="E23" s="52" t="s">
        <v>19</v>
      </c>
      <c r="F23"/>
    </row>
    <row r="24" spans="1:10" x14ac:dyDescent="0.2">
      <c r="A24" s="77" t="s">
        <v>10</v>
      </c>
      <c r="B24" s="79" t="s">
        <v>20</v>
      </c>
      <c r="C24" s="48"/>
      <c r="D24" s="56">
        <f>C17</f>
        <v>9238.0499999999993</v>
      </c>
      <c r="E24" s="56">
        <v>9238.0499999999993</v>
      </c>
      <c r="F24"/>
    </row>
    <row r="25" spans="1:10" x14ac:dyDescent="0.2">
      <c r="A25" s="77" t="s">
        <v>11</v>
      </c>
      <c r="B25" s="91" t="s">
        <v>113</v>
      </c>
      <c r="C25" s="22">
        <v>0</v>
      </c>
      <c r="D25" s="57">
        <f>C25*D24</f>
        <v>0</v>
      </c>
      <c r="E25" s="57">
        <f>D25*E24</f>
        <v>0</v>
      </c>
      <c r="F25"/>
    </row>
    <row r="26" spans="1:10" x14ac:dyDescent="0.2">
      <c r="A26" s="44" t="s">
        <v>12</v>
      </c>
      <c r="B26" s="74" t="s">
        <v>114</v>
      </c>
      <c r="C26" s="22">
        <v>0</v>
      </c>
      <c r="D26" s="57">
        <f>C26*C20</f>
        <v>0</v>
      </c>
      <c r="E26" s="57">
        <f>D26*D20</f>
        <v>0</v>
      </c>
      <c r="F26"/>
    </row>
    <row r="27" spans="1:10" ht="12.75" customHeight="1" x14ac:dyDescent="0.2">
      <c r="A27" s="44" t="s">
        <v>13</v>
      </c>
      <c r="B27" s="91" t="s">
        <v>40</v>
      </c>
      <c r="C27" s="22">
        <v>0</v>
      </c>
      <c r="D27" s="57">
        <v>0</v>
      </c>
      <c r="E27" s="57">
        <v>0</v>
      </c>
      <c r="F27"/>
    </row>
    <row r="28" spans="1:10" x14ac:dyDescent="0.2">
      <c r="A28" s="44" t="s">
        <v>70</v>
      </c>
      <c r="B28" s="92" t="s">
        <v>115</v>
      </c>
      <c r="C28" s="22">
        <v>0</v>
      </c>
      <c r="D28" s="57">
        <v>0</v>
      </c>
      <c r="E28" s="57">
        <v>0</v>
      </c>
      <c r="F28"/>
    </row>
    <row r="29" spans="1:10" ht="12.75" customHeight="1" x14ac:dyDescent="0.2">
      <c r="A29" s="44" t="s">
        <v>76</v>
      </c>
      <c r="B29" s="92" t="s">
        <v>116</v>
      </c>
      <c r="C29" s="22">
        <v>0</v>
      </c>
      <c r="D29" s="57">
        <v>0</v>
      </c>
      <c r="E29" s="57">
        <v>0</v>
      </c>
      <c r="F29"/>
    </row>
    <row r="30" spans="1:10" x14ac:dyDescent="0.2">
      <c r="A30" s="44" t="s">
        <v>79</v>
      </c>
      <c r="B30" s="43" t="s">
        <v>0</v>
      </c>
      <c r="C30" s="12">
        <v>0</v>
      </c>
      <c r="D30" s="56">
        <v>0</v>
      </c>
      <c r="E30" s="56">
        <v>0</v>
      </c>
      <c r="F30"/>
    </row>
    <row r="31" spans="1:10" x14ac:dyDescent="0.2">
      <c r="A31" s="235" t="s">
        <v>89</v>
      </c>
      <c r="B31" s="235"/>
      <c r="C31" s="235"/>
      <c r="D31" s="86">
        <f>SUM(D24:D30)</f>
        <v>9238.0499999999993</v>
      </c>
      <c r="E31" s="86">
        <f>SUM(E24:E30)</f>
        <v>9238.0499999999993</v>
      </c>
      <c r="F31"/>
    </row>
    <row r="32" spans="1:10" ht="12.75" customHeight="1" x14ac:dyDescent="0.2">
      <c r="A32" s="223"/>
      <c r="B32" s="223"/>
      <c r="C32" s="223"/>
      <c r="D32" s="223"/>
      <c r="E32" s="319"/>
      <c r="F32" s="319"/>
    </row>
    <row r="33" spans="1:8" ht="12.75" customHeight="1" x14ac:dyDescent="0.2">
      <c r="A33" s="229" t="s">
        <v>117</v>
      </c>
      <c r="B33" s="230"/>
      <c r="C33" s="230"/>
      <c r="D33" s="231"/>
      <c r="E33" s="320"/>
      <c r="F33" s="320"/>
    </row>
    <row r="34" spans="1:8" ht="12.75" customHeight="1" x14ac:dyDescent="0.2">
      <c r="A34" s="232" t="s">
        <v>118</v>
      </c>
      <c r="B34" s="233"/>
      <c r="C34" s="233"/>
      <c r="D34" s="234"/>
      <c r="E34" s="311"/>
      <c r="F34" s="311"/>
    </row>
    <row r="35" spans="1:8" ht="12.75" customHeight="1" x14ac:dyDescent="0.2">
      <c r="A35" s="82" t="s">
        <v>30</v>
      </c>
      <c r="B35" s="83" t="s">
        <v>120</v>
      </c>
      <c r="C35" s="10" t="s">
        <v>1</v>
      </c>
      <c r="D35" s="52" t="s">
        <v>19</v>
      </c>
      <c r="E35" s="10" t="s">
        <v>1</v>
      </c>
      <c r="F35" s="52" t="s">
        <v>19</v>
      </c>
    </row>
    <row r="36" spans="1:8" ht="12.75" customHeight="1" x14ac:dyDescent="0.2">
      <c r="A36" s="76" t="s">
        <v>10</v>
      </c>
      <c r="B36" s="71" t="s">
        <v>109</v>
      </c>
      <c r="C36" s="12">
        <v>8.3299999999999999E-2</v>
      </c>
      <c r="D36" s="56">
        <f>(D$31*C36)</f>
        <v>769.52956499999993</v>
      </c>
      <c r="E36" s="12">
        <v>8.3299999999999999E-2</v>
      </c>
      <c r="F36" s="56">
        <f>(E$31*E36)</f>
        <v>769.52956499999993</v>
      </c>
      <c r="H36" s="349"/>
    </row>
    <row r="37" spans="1:8" ht="12.75" customHeight="1" x14ac:dyDescent="0.2">
      <c r="A37" s="76" t="s">
        <v>11</v>
      </c>
      <c r="B37" s="71" t="s">
        <v>119</v>
      </c>
      <c r="C37" s="22">
        <v>0.121</v>
      </c>
      <c r="D37" s="56">
        <f>(D$31*C37)</f>
        <v>1117.80405</v>
      </c>
      <c r="E37" s="22">
        <v>0.1111</v>
      </c>
      <c r="F37" s="56">
        <f>(E$31*E37)</f>
        <v>1026.3473549999999</v>
      </c>
      <c r="H37" s="349"/>
    </row>
    <row r="38" spans="1:8" ht="12.75" customHeight="1" x14ac:dyDescent="0.2">
      <c r="A38" s="235" t="s">
        <v>89</v>
      </c>
      <c r="B38" s="235"/>
      <c r="C38" s="87">
        <f>SUM(C36:C37)</f>
        <v>0.20429999999999998</v>
      </c>
      <c r="D38" s="86">
        <f>SUM(D36:D37)</f>
        <v>1887.333615</v>
      </c>
      <c r="E38" s="87">
        <f>SUM(E36:E37)</f>
        <v>0.19440000000000002</v>
      </c>
      <c r="F38" s="86">
        <f>SUM(F36:F37)</f>
        <v>1795.8769199999997</v>
      </c>
      <c r="H38" s="349"/>
    </row>
    <row r="39" spans="1:8" x14ac:dyDescent="0.2">
      <c r="A39" s="223"/>
      <c r="B39" s="223"/>
      <c r="C39" s="223"/>
      <c r="D39" s="223"/>
      <c r="E39" s="319"/>
      <c r="F39" s="319"/>
      <c r="H39" s="349"/>
    </row>
    <row r="40" spans="1:8" ht="23.25" customHeight="1" x14ac:dyDescent="0.2">
      <c r="A40" s="225" t="s">
        <v>121</v>
      </c>
      <c r="B40" s="226"/>
      <c r="C40" s="226"/>
      <c r="D40" s="227"/>
      <c r="E40" s="321"/>
      <c r="F40"/>
    </row>
    <row r="41" spans="1:8" ht="12.75" customHeight="1" x14ac:dyDescent="0.2">
      <c r="A41" s="73" t="s">
        <v>31</v>
      </c>
      <c r="B41" s="84" t="s">
        <v>122</v>
      </c>
      <c r="C41" s="10" t="s">
        <v>1</v>
      </c>
      <c r="D41" s="52" t="s">
        <v>19</v>
      </c>
      <c r="E41" s="52" t="s">
        <v>19</v>
      </c>
      <c r="F41"/>
    </row>
    <row r="42" spans="1:8" x14ac:dyDescent="0.2">
      <c r="A42" s="44" t="s">
        <v>10</v>
      </c>
      <c r="B42" s="11" t="s">
        <v>123</v>
      </c>
      <c r="C42" s="12">
        <v>0.2</v>
      </c>
      <c r="D42" s="103">
        <f t="shared" ref="D42:D49" si="0">($D$31+$D$38)*C42</f>
        <v>2225.0767229999997</v>
      </c>
      <c r="E42" s="103">
        <f>C42*($E$31)</f>
        <v>1847.61</v>
      </c>
      <c r="F42" s="349"/>
      <c r="G42" s="349"/>
      <c r="H42" s="349"/>
    </row>
    <row r="43" spans="1:8" x14ac:dyDescent="0.2">
      <c r="A43" s="44" t="s">
        <v>11</v>
      </c>
      <c r="B43" s="11" t="s">
        <v>71</v>
      </c>
      <c r="C43" s="12">
        <v>2.5000000000000001E-2</v>
      </c>
      <c r="D43" s="103">
        <f t="shared" si="0"/>
        <v>278.13459037499996</v>
      </c>
      <c r="E43" s="103">
        <f t="shared" ref="E43:E49" si="1">C43*($E$31)</f>
        <v>230.95124999999999</v>
      </c>
      <c r="F43" s="349"/>
      <c r="G43" s="349"/>
      <c r="H43" s="349"/>
    </row>
    <row r="44" spans="1:8" x14ac:dyDescent="0.2">
      <c r="A44" s="44" t="s">
        <v>12</v>
      </c>
      <c r="B44" s="11" t="s">
        <v>124</v>
      </c>
      <c r="C44" s="12">
        <v>0.02</v>
      </c>
      <c r="D44" s="103">
        <f t="shared" si="0"/>
        <v>222.50767229999997</v>
      </c>
      <c r="E44" s="103">
        <f t="shared" si="1"/>
        <v>184.761</v>
      </c>
      <c r="F44" s="349"/>
      <c r="G44" s="349"/>
      <c r="H44" s="349"/>
    </row>
    <row r="45" spans="1:8" x14ac:dyDescent="0.2">
      <c r="A45" s="77" t="s">
        <v>13</v>
      </c>
      <c r="B45" s="11" t="s">
        <v>132</v>
      </c>
      <c r="C45" s="12">
        <v>1.4999999999999999E-2</v>
      </c>
      <c r="D45" s="103">
        <f t="shared" si="0"/>
        <v>166.88075422499998</v>
      </c>
      <c r="E45" s="103">
        <f t="shared" si="1"/>
        <v>138.57074999999998</v>
      </c>
      <c r="F45" s="349"/>
      <c r="G45" s="349"/>
      <c r="H45" s="349"/>
    </row>
    <row r="46" spans="1:8" x14ac:dyDescent="0.2">
      <c r="A46" s="77" t="s">
        <v>70</v>
      </c>
      <c r="B46" s="13" t="s">
        <v>130</v>
      </c>
      <c r="C46" s="12">
        <v>0.01</v>
      </c>
      <c r="D46" s="103">
        <f t="shared" si="0"/>
        <v>111.25383614999998</v>
      </c>
      <c r="E46" s="103">
        <f t="shared" si="1"/>
        <v>92.380499999999998</v>
      </c>
      <c r="F46" s="349"/>
      <c r="G46" s="349"/>
      <c r="H46" s="349"/>
    </row>
    <row r="47" spans="1:8" x14ac:dyDescent="0.2">
      <c r="A47" s="77" t="s">
        <v>76</v>
      </c>
      <c r="B47" s="11" t="s">
        <v>125</v>
      </c>
      <c r="C47" s="12">
        <v>6.0000000000000001E-3</v>
      </c>
      <c r="D47" s="103">
        <f t="shared" si="0"/>
        <v>66.752301689999996</v>
      </c>
      <c r="E47" s="103">
        <f t="shared" si="1"/>
        <v>55.4283</v>
      </c>
      <c r="F47" s="349"/>
      <c r="G47" s="349"/>
      <c r="H47" s="349"/>
    </row>
    <row r="48" spans="1:8" x14ac:dyDescent="0.2">
      <c r="A48" s="77" t="s">
        <v>79</v>
      </c>
      <c r="B48" s="11" t="s">
        <v>126</v>
      </c>
      <c r="C48" s="12">
        <v>2E-3</v>
      </c>
      <c r="D48" s="103">
        <f t="shared" si="0"/>
        <v>22.250767229999997</v>
      </c>
      <c r="E48" s="103">
        <f t="shared" si="1"/>
        <v>18.476099999999999</v>
      </c>
      <c r="F48" s="349"/>
      <c r="G48" s="349"/>
      <c r="H48" s="349"/>
    </row>
    <row r="49" spans="1:8" x14ac:dyDescent="0.2">
      <c r="A49" s="77" t="s">
        <v>86</v>
      </c>
      <c r="B49" s="11" t="s">
        <v>131</v>
      </c>
      <c r="C49" s="12">
        <v>0.08</v>
      </c>
      <c r="D49" s="103">
        <f t="shared" si="0"/>
        <v>890.03068919999987</v>
      </c>
      <c r="E49" s="103">
        <f t="shared" si="1"/>
        <v>739.04399999999998</v>
      </c>
      <c r="F49"/>
      <c r="G49" s="349"/>
    </row>
    <row r="50" spans="1:8" x14ac:dyDescent="0.2">
      <c r="A50" s="236" t="s">
        <v>89</v>
      </c>
      <c r="B50" s="236"/>
      <c r="C50" s="87">
        <f>SUM(C42:C49)</f>
        <v>0.35800000000000004</v>
      </c>
      <c r="D50" s="86">
        <f>SUM(D42:D49)</f>
        <v>3982.8873341699991</v>
      </c>
      <c r="E50" s="86">
        <f>SUM(E42:E49)</f>
        <v>3307.2218999999996</v>
      </c>
      <c r="F50" s="349"/>
      <c r="G50" s="349"/>
      <c r="H50" s="329"/>
    </row>
    <row r="51" spans="1:8" x14ac:dyDescent="0.2">
      <c r="A51" s="222"/>
      <c r="B51" s="222"/>
      <c r="C51" s="222"/>
      <c r="D51" s="222"/>
      <c r="E51" s="176"/>
      <c r="F51" s="349"/>
      <c r="G51" s="349"/>
    </row>
    <row r="52" spans="1:8" x14ac:dyDescent="0.2">
      <c r="A52" s="228" t="s">
        <v>127</v>
      </c>
      <c r="B52" s="228"/>
      <c r="C52" s="228"/>
      <c r="D52" s="228"/>
      <c r="E52" s="322"/>
      <c r="F52" s="349"/>
      <c r="G52" s="349"/>
    </row>
    <row r="53" spans="1:8" x14ac:dyDescent="0.2">
      <c r="A53" s="96" t="s">
        <v>32</v>
      </c>
      <c r="B53" s="220" t="s">
        <v>21</v>
      </c>
      <c r="C53" s="220"/>
      <c r="D53" s="52" t="s">
        <v>19</v>
      </c>
      <c r="E53" s="52" t="s">
        <v>19</v>
      </c>
      <c r="F53"/>
    </row>
    <row r="54" spans="1:8" x14ac:dyDescent="0.2">
      <c r="A54" s="77" t="s">
        <v>10</v>
      </c>
      <c r="B54" s="221" t="s">
        <v>106</v>
      </c>
      <c r="C54" s="221"/>
      <c r="D54" s="57">
        <v>0</v>
      </c>
      <c r="E54" s="57">
        <f>IF(((5.5*2*22)-E31*0.06)&lt;0,0,(5.5*2*22)-E31*0.06)</f>
        <v>0</v>
      </c>
      <c r="F54"/>
    </row>
    <row r="55" spans="1:8" x14ac:dyDescent="0.2">
      <c r="A55" s="77" t="s">
        <v>11</v>
      </c>
      <c r="B55" s="221" t="s">
        <v>108</v>
      </c>
      <c r="C55" s="252"/>
      <c r="D55" s="57">
        <f>22*33.62</f>
        <v>739.64</v>
      </c>
      <c r="E55" s="57">
        <f>22*33.62</f>
        <v>739.64</v>
      </c>
      <c r="F55" s="139"/>
      <c r="G55" s="139"/>
    </row>
    <row r="56" spans="1:8" x14ac:dyDescent="0.2">
      <c r="A56" s="44" t="s">
        <v>12</v>
      </c>
      <c r="B56" s="221" t="s">
        <v>37</v>
      </c>
      <c r="C56" s="252"/>
      <c r="D56" s="59">
        <v>153.77000000000001</v>
      </c>
      <c r="E56" s="59">
        <v>153.77000000000001</v>
      </c>
      <c r="F56"/>
    </row>
    <row r="57" spans="1:8" x14ac:dyDescent="0.2">
      <c r="A57" s="77" t="s">
        <v>13</v>
      </c>
      <c r="B57" s="266" t="s">
        <v>33</v>
      </c>
      <c r="C57" s="252"/>
      <c r="D57" s="59">
        <v>0</v>
      </c>
      <c r="E57" s="59">
        <v>0</v>
      </c>
      <c r="F57"/>
    </row>
    <row r="58" spans="1:8" x14ac:dyDescent="0.2">
      <c r="A58" s="77" t="s">
        <v>70</v>
      </c>
      <c r="B58" s="221" t="s">
        <v>34</v>
      </c>
      <c r="C58" s="252"/>
      <c r="D58" s="59">
        <v>2</v>
      </c>
      <c r="E58" s="59">
        <v>2</v>
      </c>
      <c r="F58"/>
    </row>
    <row r="59" spans="1:8" x14ac:dyDescent="0.2">
      <c r="A59" s="77" t="s">
        <v>76</v>
      </c>
      <c r="B59" s="221" t="s">
        <v>164</v>
      </c>
      <c r="C59" s="252"/>
      <c r="D59" s="59">
        <v>10.63</v>
      </c>
      <c r="E59" s="59">
        <v>10.63</v>
      </c>
      <c r="F59"/>
    </row>
    <row r="60" spans="1:8" x14ac:dyDescent="0.2">
      <c r="A60" s="235" t="s">
        <v>89</v>
      </c>
      <c r="B60" s="235"/>
      <c r="C60" s="235"/>
      <c r="D60" s="86">
        <f>SUM(D54:D59)</f>
        <v>906.04</v>
      </c>
      <c r="E60" s="86">
        <f>SUM(E54:E59)</f>
        <v>906.04</v>
      </c>
      <c r="F60"/>
    </row>
    <row r="61" spans="1:8" x14ac:dyDescent="0.2">
      <c r="A61" s="222"/>
      <c r="B61" s="222"/>
      <c r="C61" s="222"/>
      <c r="D61" s="222"/>
      <c r="E61" s="176"/>
      <c r="F61"/>
    </row>
    <row r="62" spans="1:8" x14ac:dyDescent="0.2">
      <c r="A62" s="235" t="s">
        <v>128</v>
      </c>
      <c r="B62" s="235"/>
      <c r="C62" s="235"/>
      <c r="D62" s="235"/>
      <c r="E62" s="323"/>
      <c r="F62"/>
    </row>
    <row r="63" spans="1:8" x14ac:dyDescent="0.2">
      <c r="A63" s="78">
        <v>2</v>
      </c>
      <c r="B63" s="220" t="s">
        <v>129</v>
      </c>
      <c r="C63" s="220"/>
      <c r="D63" s="52" t="s">
        <v>19</v>
      </c>
      <c r="E63" s="52" t="s">
        <v>19</v>
      </c>
      <c r="F63"/>
    </row>
    <row r="64" spans="1:8" x14ac:dyDescent="0.2">
      <c r="A64" s="77" t="s">
        <v>30</v>
      </c>
      <c r="B64" s="221" t="s">
        <v>120</v>
      </c>
      <c r="C64" s="221"/>
      <c r="D64" s="85">
        <f>D38</f>
        <v>1887.333615</v>
      </c>
      <c r="E64" s="85">
        <f>F38</f>
        <v>1795.8769199999997</v>
      </c>
      <c r="F64"/>
    </row>
    <row r="65" spans="1:8" x14ac:dyDescent="0.2">
      <c r="A65" s="77" t="s">
        <v>31</v>
      </c>
      <c r="B65" s="221" t="s">
        <v>122</v>
      </c>
      <c r="C65" s="221"/>
      <c r="D65" s="85">
        <f>D50</f>
        <v>3982.8873341699991</v>
      </c>
      <c r="E65" s="85">
        <f>E50</f>
        <v>3307.2218999999996</v>
      </c>
      <c r="F65"/>
    </row>
    <row r="66" spans="1:8" x14ac:dyDescent="0.2">
      <c r="A66" s="77" t="s">
        <v>32</v>
      </c>
      <c r="B66" s="221" t="s">
        <v>21</v>
      </c>
      <c r="C66" s="221"/>
      <c r="D66" s="85">
        <f>D60</f>
        <v>906.04</v>
      </c>
      <c r="E66" s="85">
        <f>E60</f>
        <v>906.04</v>
      </c>
      <c r="F66"/>
    </row>
    <row r="67" spans="1:8" x14ac:dyDescent="0.2">
      <c r="A67" s="235" t="s">
        <v>89</v>
      </c>
      <c r="B67" s="235"/>
      <c r="C67" s="235"/>
      <c r="D67" s="90">
        <f>SUM(D64:D66)</f>
        <v>6776.2609491699995</v>
      </c>
      <c r="E67" s="90">
        <f>SUM(E64:E66)</f>
        <v>6009.1388199999992</v>
      </c>
      <c r="F67"/>
    </row>
    <row r="68" spans="1:8" x14ac:dyDescent="0.2">
      <c r="A68" s="222"/>
      <c r="B68" s="222"/>
      <c r="C68" s="222"/>
      <c r="D68" s="222"/>
      <c r="E68" s="176"/>
      <c r="F68" s="176"/>
    </row>
    <row r="69" spans="1:8" x14ac:dyDescent="0.2">
      <c r="A69" s="236" t="s">
        <v>133</v>
      </c>
      <c r="B69" s="236"/>
      <c r="C69" s="236"/>
      <c r="D69" s="236"/>
      <c r="E69" s="333" t="s">
        <v>249</v>
      </c>
      <c r="F69" s="334"/>
    </row>
    <row r="70" spans="1:8" ht="13.5" thickBot="1" x14ac:dyDescent="0.25">
      <c r="A70" s="80">
        <v>3</v>
      </c>
      <c r="B70" s="9" t="s">
        <v>134</v>
      </c>
      <c r="C70" s="10" t="s">
        <v>1</v>
      </c>
      <c r="D70" s="52" t="s">
        <v>19</v>
      </c>
      <c r="E70" s="10" t="s">
        <v>1</v>
      </c>
      <c r="F70" s="52" t="s">
        <v>19</v>
      </c>
    </row>
    <row r="71" spans="1:8" x14ac:dyDescent="0.2">
      <c r="A71" s="16" t="s">
        <v>10</v>
      </c>
      <c r="B71" s="11" t="s">
        <v>98</v>
      </c>
      <c r="C71" s="12">
        <v>4.1999999999999997E-3</v>
      </c>
      <c r="D71" s="56">
        <f>D$31*C71</f>
        <v>38.799809999999994</v>
      </c>
      <c r="E71" s="330">
        <f>33/365*0.2</f>
        <v>1.8082191780821918E-2</v>
      </c>
      <c r="F71" s="56">
        <f>E71*$E$31</f>
        <v>167.0441917808219</v>
      </c>
    </row>
    <row r="72" spans="1:8" x14ac:dyDescent="0.2">
      <c r="A72" s="89" t="s">
        <v>11</v>
      </c>
      <c r="B72" s="21" t="s">
        <v>52</v>
      </c>
      <c r="C72" s="22">
        <v>2.9999999999999997E-4</v>
      </c>
      <c r="D72" s="56">
        <f>D$31*C72</f>
        <v>2.7714149999999997</v>
      </c>
      <c r="E72" s="331">
        <f>E71*8%</f>
        <v>1.4465753424657535E-3</v>
      </c>
      <c r="F72" s="56">
        <f t="shared" ref="F72:F76" si="2">E72*$E$31</f>
        <v>13.363535342465754</v>
      </c>
    </row>
    <row r="73" spans="1:8" x14ac:dyDescent="0.2">
      <c r="A73" s="16" t="s">
        <v>12</v>
      </c>
      <c r="B73" s="20" t="s">
        <v>135</v>
      </c>
      <c r="C73" s="12">
        <v>3.4799999999999998E-2</v>
      </c>
      <c r="D73" s="56">
        <f>D$31*C73</f>
        <v>321.48413999999997</v>
      </c>
      <c r="E73" s="331">
        <v>4.0500000000000001E-2</v>
      </c>
      <c r="F73" s="56">
        <f t="shared" si="2"/>
        <v>374.14102499999996</v>
      </c>
      <c r="H73" s="138"/>
    </row>
    <row r="74" spans="1:8" x14ac:dyDescent="0.2">
      <c r="A74" s="16" t="s">
        <v>13</v>
      </c>
      <c r="B74" s="11" t="s">
        <v>102</v>
      </c>
      <c r="C74" s="12">
        <v>1.9400000000000001E-2</v>
      </c>
      <c r="D74" s="56">
        <f t="shared" ref="D74:D76" si="3">D$31*C74</f>
        <v>179.21816999999999</v>
      </c>
      <c r="E74" s="332">
        <v>1.9E-3</v>
      </c>
      <c r="F74" s="56">
        <f t="shared" si="2"/>
        <v>17.552294999999997</v>
      </c>
    </row>
    <row r="75" spans="1:8" x14ac:dyDescent="0.2">
      <c r="A75" s="16" t="s">
        <v>70</v>
      </c>
      <c r="B75" s="11" t="s">
        <v>179</v>
      </c>
      <c r="C75" s="22">
        <f>C50*C74</f>
        <v>6.9452000000000012E-3</v>
      </c>
      <c r="D75" s="56">
        <f t="shared" si="3"/>
        <v>64.160104860000004</v>
      </c>
      <c r="E75" s="331">
        <v>6.9999999999999999E-4</v>
      </c>
      <c r="F75" s="56">
        <f t="shared" si="2"/>
        <v>6.4666349999999992</v>
      </c>
    </row>
    <row r="76" spans="1:8" x14ac:dyDescent="0.2">
      <c r="A76" s="16" t="s">
        <v>76</v>
      </c>
      <c r="B76" s="11" t="s">
        <v>136</v>
      </c>
      <c r="C76" s="12">
        <v>5.1999999999999998E-3</v>
      </c>
      <c r="D76" s="56">
        <f t="shared" si="3"/>
        <v>48.037859999999995</v>
      </c>
      <c r="E76" s="331">
        <v>4.4999999999999997E-3</v>
      </c>
      <c r="F76" s="56">
        <f t="shared" si="2"/>
        <v>41.571224999999991</v>
      </c>
    </row>
    <row r="77" spans="1:8" x14ac:dyDescent="0.2">
      <c r="A77" s="235" t="s">
        <v>89</v>
      </c>
      <c r="B77" s="235"/>
      <c r="C77" s="87">
        <f>SUM(C71:C76)</f>
        <v>7.0845199999999997E-2</v>
      </c>
      <c r="D77" s="86">
        <f>SUM(D71:D76)</f>
        <v>654.47149985999999</v>
      </c>
      <c r="E77" s="335">
        <f>SUM(E71:E76)</f>
        <v>6.7128767123287678E-2</v>
      </c>
      <c r="F77" s="86">
        <f>SUM(F71:F76)</f>
        <v>620.13890712328759</v>
      </c>
    </row>
    <row r="78" spans="1:8" x14ac:dyDescent="0.2">
      <c r="A78" s="251"/>
      <c r="B78" s="251"/>
      <c r="C78" s="251"/>
      <c r="D78" s="251"/>
      <c r="E78" s="177"/>
      <c r="F78" s="177"/>
    </row>
    <row r="79" spans="1:8" x14ac:dyDescent="0.2">
      <c r="A79" s="236" t="s">
        <v>137</v>
      </c>
      <c r="B79" s="236"/>
      <c r="C79" s="236"/>
      <c r="D79" s="236"/>
      <c r="E79" s="324"/>
      <c r="F79" s="324"/>
    </row>
    <row r="80" spans="1:8" ht="27" customHeight="1" x14ac:dyDescent="0.2">
      <c r="A80" s="260" t="s">
        <v>186</v>
      </c>
      <c r="B80" s="261"/>
      <c r="C80" s="261"/>
      <c r="D80" s="262"/>
      <c r="E80" s="325"/>
      <c r="F80" s="325"/>
    </row>
    <row r="81" spans="1:8" x14ac:dyDescent="0.2">
      <c r="A81" s="245" t="s">
        <v>138</v>
      </c>
      <c r="B81" s="245"/>
      <c r="C81" s="245"/>
      <c r="D81" s="245"/>
      <c r="E81" s="326"/>
      <c r="F81" s="326"/>
    </row>
    <row r="82" spans="1:8" x14ac:dyDescent="0.2">
      <c r="A82" s="80" t="s">
        <v>23</v>
      </c>
      <c r="B82" s="9" t="s">
        <v>139</v>
      </c>
      <c r="C82" s="10" t="s">
        <v>1</v>
      </c>
      <c r="D82" s="52" t="s">
        <v>19</v>
      </c>
      <c r="E82" s="10" t="s">
        <v>1</v>
      </c>
      <c r="F82" s="52" t="s">
        <v>19</v>
      </c>
    </row>
    <row r="83" spans="1:8" x14ac:dyDescent="0.2">
      <c r="A83" s="16" t="s">
        <v>10</v>
      </c>
      <c r="B83" s="79" t="s">
        <v>180</v>
      </c>
      <c r="C83" s="22">
        <v>9.2999999999999992E-3</v>
      </c>
      <c r="D83" s="56">
        <f>$D$31*C83</f>
        <v>85.913864999999987</v>
      </c>
      <c r="E83" s="336">
        <v>9.4999999999999998E-3</v>
      </c>
      <c r="F83" s="56">
        <f>$E$31*E83</f>
        <v>87.76147499999999</v>
      </c>
    </row>
    <row r="84" spans="1:8" x14ac:dyDescent="0.2">
      <c r="A84" s="16" t="s">
        <v>11</v>
      </c>
      <c r="B84" s="71" t="s">
        <v>181</v>
      </c>
      <c r="C84" s="12">
        <v>2.8E-3</v>
      </c>
      <c r="D84" s="56">
        <f t="shared" ref="D84:D88" si="4">$D$31*C84</f>
        <v>25.866539999999997</v>
      </c>
      <c r="E84" s="337">
        <v>4.1700000000000001E-2</v>
      </c>
      <c r="F84" s="56">
        <f t="shared" ref="F84:F88" si="5">$E$31*E84</f>
        <v>385.22668499999997</v>
      </c>
    </row>
    <row r="85" spans="1:8" x14ac:dyDescent="0.2">
      <c r="A85" s="16" t="s">
        <v>12</v>
      </c>
      <c r="B85" s="79" t="s">
        <v>182</v>
      </c>
      <c r="C85" s="12">
        <v>2.0000000000000001E-4</v>
      </c>
      <c r="D85" s="56">
        <f t="shared" si="4"/>
        <v>1.84761</v>
      </c>
      <c r="E85" s="338">
        <v>1E-3</v>
      </c>
      <c r="F85" s="56">
        <f t="shared" si="5"/>
        <v>9.2380499999999994</v>
      </c>
    </row>
    <row r="86" spans="1:8" x14ac:dyDescent="0.2">
      <c r="A86" s="16" t="s">
        <v>13</v>
      </c>
      <c r="B86" s="79" t="s">
        <v>183</v>
      </c>
      <c r="C86" s="12">
        <v>2.9999999999999997E-4</v>
      </c>
      <c r="D86" s="56">
        <f t="shared" si="4"/>
        <v>2.7714149999999997</v>
      </c>
      <c r="E86" s="338">
        <v>6.3E-3</v>
      </c>
      <c r="F86" s="56">
        <f t="shared" si="5"/>
        <v>58.199714999999998</v>
      </c>
    </row>
    <row r="87" spans="1:8" x14ac:dyDescent="0.2">
      <c r="A87" s="16" t="s">
        <v>70</v>
      </c>
      <c r="B87" s="79" t="s">
        <v>184</v>
      </c>
      <c r="C87" s="12">
        <v>2.0000000000000001E-4</v>
      </c>
      <c r="D87" s="56">
        <f t="shared" si="4"/>
        <v>1.84761</v>
      </c>
      <c r="E87" s="338">
        <v>2.0000000000000001E-4</v>
      </c>
      <c r="F87" s="56">
        <f t="shared" si="5"/>
        <v>1.84761</v>
      </c>
    </row>
    <row r="88" spans="1:8" ht="13.5" thickBot="1" x14ac:dyDescent="0.25">
      <c r="A88" s="16" t="s">
        <v>76</v>
      </c>
      <c r="B88" s="79" t="s">
        <v>185</v>
      </c>
      <c r="C88" s="12">
        <v>0</v>
      </c>
      <c r="D88" s="56">
        <f t="shared" si="4"/>
        <v>0</v>
      </c>
      <c r="E88" s="339">
        <v>0</v>
      </c>
      <c r="F88" s="56">
        <f t="shared" si="5"/>
        <v>0</v>
      </c>
    </row>
    <row r="89" spans="1:8" ht="13.5" thickBot="1" x14ac:dyDescent="0.25">
      <c r="A89" s="235" t="s">
        <v>89</v>
      </c>
      <c r="B89" s="235"/>
      <c r="C89" s="87">
        <f>SUM(C83:C88)</f>
        <v>1.2800000000000001E-2</v>
      </c>
      <c r="D89" s="86">
        <f>SUM(D83:D88)</f>
        <v>118.24704</v>
      </c>
      <c r="E89" s="87">
        <f>SUM(E83:E88)</f>
        <v>5.8700000000000002E-2</v>
      </c>
      <c r="F89" s="86">
        <f>SUM(F83:F88)</f>
        <v>542.27353500000004</v>
      </c>
      <c r="H89" s="109"/>
    </row>
    <row r="90" spans="1:8" ht="13.5" thickBot="1" x14ac:dyDescent="0.25">
      <c r="A90" s="340" t="s">
        <v>79</v>
      </c>
      <c r="B90" s="341" t="s">
        <v>250</v>
      </c>
      <c r="C90" s="342"/>
      <c r="D90" s="343"/>
      <c r="E90" s="342">
        <f>C50*E89</f>
        <v>2.1014600000000005E-2</v>
      </c>
      <c r="F90" s="344">
        <f>E90*$E$31</f>
        <v>194.13392553000003</v>
      </c>
    </row>
    <row r="91" spans="1:8" ht="26.25" thickBot="1" x14ac:dyDescent="0.25">
      <c r="A91" s="340" t="s">
        <v>86</v>
      </c>
      <c r="B91" s="341" t="s">
        <v>251</v>
      </c>
      <c r="C91" s="342"/>
      <c r="D91" s="343"/>
      <c r="E91" s="342">
        <f>C50*E38</f>
        <v>6.959520000000001E-2</v>
      </c>
      <c r="F91" s="344">
        <f>E91*$E$31</f>
        <v>642.92393736000008</v>
      </c>
    </row>
    <row r="92" spans="1:8" ht="13.5" thickBot="1" x14ac:dyDescent="0.25">
      <c r="A92" s="340"/>
      <c r="B92" s="345" t="s">
        <v>252</v>
      </c>
      <c r="C92" s="346">
        <f>C89+C91+C90</f>
        <v>1.2800000000000001E-2</v>
      </c>
      <c r="D92" s="347">
        <f>SUM(D89:D91)</f>
        <v>118.24704</v>
      </c>
      <c r="E92" s="348">
        <f>SUM(E89:E91)</f>
        <v>0.14930980000000002</v>
      </c>
      <c r="F92" s="347">
        <f>SUM(F89:F91)</f>
        <v>1379.3313978900001</v>
      </c>
    </row>
    <row r="93" spans="1:8" x14ac:dyDescent="0.2">
      <c r="A93" s="176"/>
      <c r="B93" s="176"/>
      <c r="C93" s="176"/>
      <c r="D93" s="176"/>
      <c r="E93" s="176"/>
      <c r="F93" s="176"/>
    </row>
    <row r="94" spans="1:8" x14ac:dyDescent="0.2">
      <c r="A94" s="176"/>
      <c r="B94" s="176"/>
      <c r="C94" s="176"/>
      <c r="D94" s="176"/>
      <c r="E94" s="176"/>
      <c r="F94" s="176"/>
    </row>
    <row r="95" spans="1:8" ht="12.75" customHeight="1" x14ac:dyDescent="0.2">
      <c r="A95" s="245" t="s">
        <v>140</v>
      </c>
      <c r="B95" s="245"/>
      <c r="C95" s="245"/>
      <c r="D95" s="245"/>
      <c r="E95" s="326"/>
      <c r="F95"/>
    </row>
    <row r="96" spans="1:8" x14ac:dyDescent="0.2">
      <c r="A96" s="78" t="s">
        <v>24</v>
      </c>
      <c r="B96" s="220" t="s">
        <v>142</v>
      </c>
      <c r="C96" s="220"/>
      <c r="D96" s="52" t="s">
        <v>19</v>
      </c>
      <c r="E96" s="52" t="s">
        <v>19</v>
      </c>
      <c r="F96"/>
    </row>
    <row r="97" spans="1:7" ht="12.75" customHeight="1" x14ac:dyDescent="0.2">
      <c r="A97" s="77" t="s">
        <v>10</v>
      </c>
      <c r="B97" s="221" t="s">
        <v>141</v>
      </c>
      <c r="C97" s="221"/>
      <c r="D97" s="57">
        <f>($D$31/220*50%+$D$31/220)*0</f>
        <v>0</v>
      </c>
      <c r="E97" s="57">
        <f>($D$31/220*50%+$D$31/220)*0</f>
        <v>0</v>
      </c>
      <c r="F97"/>
    </row>
    <row r="98" spans="1:7" x14ac:dyDescent="0.2">
      <c r="A98" s="235" t="s">
        <v>89</v>
      </c>
      <c r="B98" s="235"/>
      <c r="C98" s="235"/>
      <c r="D98" s="88">
        <f>D97</f>
        <v>0</v>
      </c>
      <c r="E98" s="88">
        <f>E97</f>
        <v>0</v>
      </c>
      <c r="F98"/>
    </row>
    <row r="99" spans="1:7" x14ac:dyDescent="0.2">
      <c r="A99" s="222"/>
      <c r="B99" s="222"/>
      <c r="C99" s="222"/>
      <c r="D99" s="222"/>
      <c r="E99" s="176"/>
      <c r="F99"/>
    </row>
    <row r="100" spans="1:7" x14ac:dyDescent="0.2">
      <c r="A100" s="253" t="s">
        <v>143</v>
      </c>
      <c r="B100" s="254"/>
      <c r="C100" s="254"/>
      <c r="D100" s="255"/>
      <c r="E100" s="323"/>
      <c r="F100"/>
    </row>
    <row r="101" spans="1:7" x14ac:dyDescent="0.2">
      <c r="A101" s="72">
        <v>4</v>
      </c>
      <c r="B101" s="220" t="s">
        <v>25</v>
      </c>
      <c r="C101" s="220"/>
      <c r="D101" s="52" t="s">
        <v>19</v>
      </c>
      <c r="E101" s="52" t="s">
        <v>19</v>
      </c>
      <c r="F101"/>
    </row>
    <row r="102" spans="1:7" x14ac:dyDescent="0.2">
      <c r="A102" s="76" t="s">
        <v>23</v>
      </c>
      <c r="B102" s="221" t="s">
        <v>187</v>
      </c>
      <c r="C102" s="221"/>
      <c r="D102" s="85">
        <f>D89</f>
        <v>118.24704</v>
      </c>
      <c r="E102" s="85">
        <f>F92</f>
        <v>1379.3313978900001</v>
      </c>
      <c r="F102"/>
    </row>
    <row r="103" spans="1:7" x14ac:dyDescent="0.2">
      <c r="A103" s="76" t="s">
        <v>24</v>
      </c>
      <c r="B103" s="221" t="s">
        <v>188</v>
      </c>
      <c r="C103" s="221"/>
      <c r="D103" s="85">
        <f>D98</f>
        <v>0</v>
      </c>
      <c r="E103" s="85">
        <f>E98</f>
        <v>0</v>
      </c>
      <c r="F103"/>
    </row>
    <row r="104" spans="1:7" x14ac:dyDescent="0.2">
      <c r="A104" s="235" t="s">
        <v>89</v>
      </c>
      <c r="B104" s="235"/>
      <c r="C104" s="235"/>
      <c r="D104" s="90">
        <f>SUM(D102:D103)</f>
        <v>118.24704</v>
      </c>
      <c r="E104" s="90">
        <f>SUM(E102:E103)</f>
        <v>1379.3313978900001</v>
      </c>
      <c r="F104"/>
    </row>
    <row r="105" spans="1:7" x14ac:dyDescent="0.2">
      <c r="A105" s="246"/>
      <c r="B105" s="247"/>
      <c r="C105" s="247"/>
      <c r="D105" s="248"/>
      <c r="E105" s="177"/>
      <c r="F105"/>
    </row>
    <row r="106" spans="1:7" x14ac:dyDescent="0.2">
      <c r="A106" s="229" t="s">
        <v>144</v>
      </c>
      <c r="B106" s="230"/>
      <c r="C106" s="230"/>
      <c r="D106" s="231"/>
      <c r="E106" s="320"/>
      <c r="F106"/>
    </row>
    <row r="107" spans="1:7" x14ac:dyDescent="0.2">
      <c r="A107" s="75">
        <v>5</v>
      </c>
      <c r="B107" s="220" t="s">
        <v>22</v>
      </c>
      <c r="C107" s="220"/>
      <c r="D107" s="52" t="s">
        <v>19</v>
      </c>
      <c r="E107" s="52" t="s">
        <v>19</v>
      </c>
      <c r="F107"/>
    </row>
    <row r="108" spans="1:7" x14ac:dyDescent="0.2">
      <c r="A108" s="76" t="s">
        <v>10</v>
      </c>
      <c r="B108" s="221" t="s">
        <v>35</v>
      </c>
      <c r="C108" s="252"/>
      <c r="D108" s="56">
        <v>0</v>
      </c>
      <c r="E108" s="56">
        <v>0</v>
      </c>
      <c r="F108"/>
    </row>
    <row r="109" spans="1:7" x14ac:dyDescent="0.2">
      <c r="A109" s="77" t="s">
        <v>11</v>
      </c>
      <c r="B109" s="221" t="s">
        <v>39</v>
      </c>
      <c r="C109" s="252"/>
      <c r="D109" s="59">
        <v>0</v>
      </c>
      <c r="E109" s="59">
        <v>0</v>
      </c>
      <c r="F109"/>
    </row>
    <row r="110" spans="1:7" x14ac:dyDescent="0.2">
      <c r="A110" s="77" t="s">
        <v>12</v>
      </c>
      <c r="B110" s="221" t="s">
        <v>38</v>
      </c>
      <c r="C110" s="221"/>
      <c r="D110" s="59">
        <v>0</v>
      </c>
      <c r="E110" s="59">
        <v>0</v>
      </c>
      <c r="F110"/>
    </row>
    <row r="111" spans="1:7" x14ac:dyDescent="0.2">
      <c r="A111" s="77" t="s">
        <v>13</v>
      </c>
      <c r="B111" s="221" t="s">
        <v>0</v>
      </c>
      <c r="C111" s="252"/>
      <c r="D111" s="59">
        <v>0</v>
      </c>
      <c r="E111" s="59">
        <v>0</v>
      </c>
      <c r="F111"/>
    </row>
    <row r="112" spans="1:7" ht="12.75" customHeight="1" x14ac:dyDescent="0.2">
      <c r="A112" s="235" t="s">
        <v>89</v>
      </c>
      <c r="B112" s="235"/>
      <c r="C112" s="235"/>
      <c r="D112" s="86">
        <f>SUM(D108:D111)</f>
        <v>0</v>
      </c>
      <c r="E112" s="86">
        <f>SUM(E108:E111)</f>
        <v>0</v>
      </c>
      <c r="F112"/>
      <c r="G112" s="111"/>
    </row>
    <row r="113" spans="1:8" x14ac:dyDescent="0.2">
      <c r="A113" s="222"/>
      <c r="B113" s="222"/>
      <c r="C113" s="222"/>
      <c r="D113" s="222"/>
      <c r="E113" s="176"/>
      <c r="F113"/>
      <c r="G113" s="111"/>
    </row>
    <row r="114" spans="1:8" x14ac:dyDescent="0.2">
      <c r="A114" s="235" t="s">
        <v>145</v>
      </c>
      <c r="B114" s="235"/>
      <c r="C114" s="235"/>
      <c r="D114" s="235"/>
      <c r="E114" s="323"/>
      <c r="F114"/>
    </row>
    <row r="115" spans="1:8" x14ac:dyDescent="0.2">
      <c r="A115" s="93">
        <v>6</v>
      </c>
      <c r="B115" s="94" t="s">
        <v>146</v>
      </c>
      <c r="C115" s="51" t="s">
        <v>1</v>
      </c>
      <c r="D115" s="53" t="s">
        <v>19</v>
      </c>
      <c r="E115" s="53" t="s">
        <v>19</v>
      </c>
      <c r="F115"/>
      <c r="G115" t="s">
        <v>242</v>
      </c>
    </row>
    <row r="116" spans="1:8" x14ac:dyDescent="0.2">
      <c r="A116" s="77" t="s">
        <v>10</v>
      </c>
      <c r="B116" s="79" t="s">
        <v>147</v>
      </c>
      <c r="C116" s="18">
        <v>6.0000000000000001E-3</v>
      </c>
      <c r="D116" s="56">
        <f>C116*(D$31+$D$67+$D$77+$D$104+$D$112)</f>
        <v>100.72217693417997</v>
      </c>
      <c r="E116" s="56">
        <f>C116*(E$31+$E$67+$F$77+$E$104+$E$112)</f>
        <v>103.47995475007973</v>
      </c>
      <c r="F116"/>
      <c r="G116" s="173">
        <f>[1]Licitação!$H$7</f>
        <v>10491393.84</v>
      </c>
      <c r="H116" s="265"/>
    </row>
    <row r="117" spans="1:8" x14ac:dyDescent="0.2">
      <c r="A117" s="14" t="s">
        <v>11</v>
      </c>
      <c r="B117" s="81" t="s">
        <v>148</v>
      </c>
      <c r="C117" s="19">
        <v>6.0000000000000001E-3</v>
      </c>
      <c r="D117" s="56">
        <f>C117*(D$31+$D$67+$D$77+$D$104+$D$112+$D$116)</f>
        <v>101.32650999578506</v>
      </c>
      <c r="E117" s="56">
        <f>C117*(E$31+$E$67+$F$77+$E$104+$E$112+$E$116)</f>
        <v>104.10083447858021</v>
      </c>
      <c r="F117"/>
      <c r="G117" s="110"/>
      <c r="H117" s="265"/>
    </row>
    <row r="118" spans="1:8" x14ac:dyDescent="0.2">
      <c r="A118" s="14" t="s">
        <v>12</v>
      </c>
      <c r="B118" s="74" t="s">
        <v>149</v>
      </c>
      <c r="C118" s="19"/>
      <c r="D118" s="56"/>
      <c r="E118" s="56"/>
      <c r="F118"/>
      <c r="G118" s="172">
        <f>Resumo!H21</f>
        <v>8820675</v>
      </c>
    </row>
    <row r="119" spans="1:8" x14ac:dyDescent="0.2">
      <c r="A119" s="8"/>
      <c r="B119" s="79" t="s">
        <v>151</v>
      </c>
      <c r="C119" s="12">
        <v>0.05</v>
      </c>
      <c r="D119" s="56">
        <f>((D$31+$D$67+$D$77+$D$104+$D$112+$D$116+$D$117)*C119)/(100%-8.65%)</f>
        <v>929.88933639627612</v>
      </c>
      <c r="E119" s="56">
        <f>((E$31+$E$67+$F$77+$E$104+$E$112+$E$116+$E$117)*C119)/(100%-8.65%)</f>
        <v>955.34974900065413</v>
      </c>
      <c r="F119"/>
    </row>
    <row r="120" spans="1:8" x14ac:dyDescent="0.2">
      <c r="A120" s="8"/>
      <c r="B120" s="79" t="s">
        <v>152</v>
      </c>
      <c r="C120" s="12">
        <v>0</v>
      </c>
      <c r="D120" s="56">
        <f>((D$31+$D$67+$D$77+$D$104+$D$112+$D$116+$D$117)*C120)/(100%-8.65%)</f>
        <v>0</v>
      </c>
      <c r="E120" s="56">
        <f>((E$31+$E$67+$F$77+$E$104+$E$112+$E$116+$E$117)*C120)/(100%-8.65%)</f>
        <v>0</v>
      </c>
      <c r="F120"/>
      <c r="G120" s="109">
        <f>[1]Licitação!$F$54</f>
        <v>1.924321361185713E-2</v>
      </c>
    </row>
    <row r="121" spans="1:8" x14ac:dyDescent="0.2">
      <c r="A121" s="8"/>
      <c r="B121" s="79" t="s">
        <v>150</v>
      </c>
      <c r="C121" s="12">
        <v>0.01</v>
      </c>
      <c r="D121" s="56">
        <f>((D$31)*C121)/(100%-8.65%)</f>
        <v>101.12807881773399</v>
      </c>
      <c r="E121" s="56">
        <f>((E$31)*C121)/(100%-8.65%)</f>
        <v>101.12807881773399</v>
      </c>
      <c r="F121"/>
      <c r="G121" s="113">
        <f>[1]Licitação!$F$55</f>
        <v>14144.844435480656</v>
      </c>
    </row>
    <row r="122" spans="1:8" ht="12.75" customHeight="1" x14ac:dyDescent="0.2">
      <c r="A122" s="235" t="s">
        <v>89</v>
      </c>
      <c r="B122" s="235"/>
      <c r="C122" s="95">
        <f>SUM(C116:C121)</f>
        <v>7.1999999999999995E-2</v>
      </c>
      <c r="D122" s="86">
        <f>SUM(D116:D121)</f>
        <v>1233.0661021439751</v>
      </c>
      <c r="E122" s="86">
        <f>SUM(E116:E121)</f>
        <v>1264.0586170470481</v>
      </c>
      <c r="F122"/>
    </row>
    <row r="123" spans="1:8" ht="12.75" customHeight="1" x14ac:dyDescent="0.2">
      <c r="A123" s="222"/>
      <c r="B123" s="222"/>
      <c r="C123" s="222"/>
      <c r="D123" s="222"/>
      <c r="E123" s="176"/>
      <c r="F123"/>
    </row>
    <row r="124" spans="1:8" ht="12.75" customHeight="1" x14ac:dyDescent="0.2">
      <c r="A124" s="259" t="s">
        <v>26</v>
      </c>
      <c r="B124" s="259"/>
      <c r="C124" s="259"/>
      <c r="D124" s="259"/>
      <c r="E124" s="327"/>
      <c r="F124"/>
    </row>
    <row r="125" spans="1:8" x14ac:dyDescent="0.2">
      <c r="A125" s="80" t="s">
        <v>2</v>
      </c>
      <c r="B125" s="258" t="s">
        <v>3</v>
      </c>
      <c r="C125" s="258"/>
      <c r="D125" s="52" t="s">
        <v>19</v>
      </c>
      <c r="E125" s="52" t="s">
        <v>19</v>
      </c>
      <c r="F125" s="317"/>
    </row>
    <row r="126" spans="1:8" x14ac:dyDescent="0.2">
      <c r="A126" s="77" t="s">
        <v>10</v>
      </c>
      <c r="B126" s="238" t="s">
        <v>27</v>
      </c>
      <c r="C126" s="238"/>
      <c r="D126" s="56">
        <f>D31</f>
        <v>9238.0499999999993</v>
      </c>
      <c r="E126" s="56">
        <f>E31</f>
        <v>9238.0499999999993</v>
      </c>
      <c r="F126" s="318"/>
    </row>
    <row r="127" spans="1:8" x14ac:dyDescent="0.2">
      <c r="A127" s="44" t="s">
        <v>11</v>
      </c>
      <c r="B127" s="238" t="s">
        <v>117</v>
      </c>
      <c r="C127" s="250"/>
      <c r="D127" s="56">
        <f>D67</f>
        <v>6776.2609491699995</v>
      </c>
      <c r="E127" s="56">
        <f>E67</f>
        <v>6009.1388199999992</v>
      </c>
      <c r="F127" s="318"/>
    </row>
    <row r="128" spans="1:8" x14ac:dyDescent="0.2">
      <c r="A128" s="44" t="s">
        <v>12</v>
      </c>
      <c r="B128" s="238" t="s">
        <v>153</v>
      </c>
      <c r="C128" s="238"/>
      <c r="D128" s="56">
        <f>D77</f>
        <v>654.47149985999999</v>
      </c>
      <c r="E128" s="56">
        <f>F77</f>
        <v>620.13890712328759</v>
      </c>
      <c r="F128" s="318"/>
    </row>
    <row r="129" spans="1:9" x14ac:dyDescent="0.2">
      <c r="A129" s="44" t="s">
        <v>13</v>
      </c>
      <c r="B129" s="238" t="s">
        <v>154</v>
      </c>
      <c r="C129" s="238"/>
      <c r="D129" s="56">
        <f>D104</f>
        <v>118.24704</v>
      </c>
      <c r="E129" s="56">
        <f>E104</f>
        <v>1379.3313978900001</v>
      </c>
      <c r="F129" s="318"/>
    </row>
    <row r="130" spans="1:9" x14ac:dyDescent="0.2">
      <c r="A130" s="77" t="s">
        <v>70</v>
      </c>
      <c r="B130" s="239" t="s">
        <v>155</v>
      </c>
      <c r="C130" s="240"/>
      <c r="D130" s="56">
        <f>D112</f>
        <v>0</v>
      </c>
      <c r="E130" s="56">
        <f>E112</f>
        <v>0</v>
      </c>
      <c r="F130" s="318"/>
    </row>
    <row r="131" spans="1:9" x14ac:dyDescent="0.2">
      <c r="A131" s="44"/>
      <c r="B131" s="256" t="s">
        <v>156</v>
      </c>
      <c r="C131" s="257"/>
      <c r="D131" s="56">
        <f>SUM(D126:D130)</f>
        <v>16787.029489029996</v>
      </c>
      <c r="E131" s="56">
        <f>SUM(E126:E130)</f>
        <v>17246.659125013288</v>
      </c>
      <c r="F131" s="318"/>
    </row>
    <row r="132" spans="1:9" x14ac:dyDescent="0.2">
      <c r="A132" s="44">
        <v>5</v>
      </c>
      <c r="B132" s="249" t="s">
        <v>157</v>
      </c>
      <c r="C132" s="249"/>
      <c r="D132" s="56">
        <f>D122</f>
        <v>1233.0661021439751</v>
      </c>
      <c r="E132" s="56">
        <f>E122</f>
        <v>1264.0586170470481</v>
      </c>
      <c r="F132" s="318"/>
    </row>
    <row r="133" spans="1:9" x14ac:dyDescent="0.2">
      <c r="A133" s="15"/>
      <c r="B133" s="237" t="s">
        <v>50</v>
      </c>
      <c r="C133" s="237"/>
      <c r="D133" s="58">
        <f>SUM(D131:D132)</f>
        <v>18020.095591173969</v>
      </c>
      <c r="E133" s="58">
        <f>SUM(E131:E132)</f>
        <v>18510.717742060337</v>
      </c>
      <c r="F133" s="328"/>
      <c r="I133" s="113"/>
    </row>
    <row r="134" spans="1:9" x14ac:dyDescent="0.2">
      <c r="A134" s="1"/>
      <c r="B134" s="171"/>
      <c r="C134" s="4"/>
      <c r="D134" s="49"/>
      <c r="E134" s="49"/>
      <c r="F134" s="49"/>
      <c r="I134" s="113"/>
    </row>
    <row r="135" spans="1:9" ht="22.5" customHeight="1" x14ac:dyDescent="0.2">
      <c r="A135" s="263" t="s">
        <v>248</v>
      </c>
      <c r="B135" s="263"/>
      <c r="C135" s="263"/>
      <c r="D135" s="263"/>
      <c r="E135" s="174"/>
      <c r="F135" s="174"/>
      <c r="I135" s="113"/>
    </row>
    <row r="136" spans="1:9" ht="36" customHeight="1" x14ac:dyDescent="0.2">
      <c r="A136" s="264"/>
      <c r="B136" s="264"/>
      <c r="C136" s="264"/>
      <c r="D136" s="264"/>
      <c r="E136" s="175"/>
      <c r="F136" s="175"/>
      <c r="I136" s="113"/>
    </row>
    <row r="137" spans="1:9" x14ac:dyDescent="0.2">
      <c r="A137" s="263" t="s">
        <v>241</v>
      </c>
      <c r="B137" s="263"/>
      <c r="C137" s="263"/>
      <c r="D137" s="263"/>
      <c r="E137" s="174"/>
      <c r="F137" s="174"/>
    </row>
    <row r="138" spans="1:9" x14ac:dyDescent="0.2">
      <c r="A138" s="263" t="s">
        <v>41</v>
      </c>
      <c r="B138" s="263"/>
      <c r="C138" s="263"/>
      <c r="D138" s="263"/>
      <c r="E138" s="174"/>
      <c r="F138" s="174"/>
      <c r="I138" s="114"/>
    </row>
    <row r="139" spans="1:9" x14ac:dyDescent="0.2">
      <c r="A139" s="2"/>
      <c r="B139" s="2"/>
      <c r="C139" s="2"/>
      <c r="D139" s="54"/>
      <c r="E139" s="54"/>
      <c r="F139" s="54"/>
    </row>
    <row r="140" spans="1:9" x14ac:dyDescent="0.2">
      <c r="A140" s="5"/>
      <c r="B140" s="6"/>
      <c r="C140" s="6"/>
      <c r="D140" s="60"/>
      <c r="E140" s="60"/>
      <c r="F140" s="60"/>
    </row>
    <row r="141" spans="1:9" x14ac:dyDescent="0.2">
      <c r="A141" s="6"/>
      <c r="B141" s="6"/>
      <c r="C141" s="6"/>
      <c r="D141" s="60"/>
      <c r="E141" s="60"/>
      <c r="F141" s="60"/>
    </row>
    <row r="142" spans="1:9" x14ac:dyDescent="0.2">
      <c r="A142" s="7"/>
      <c r="B142" s="7"/>
      <c r="C142" s="7"/>
      <c r="D142" s="50"/>
      <c r="E142" s="50"/>
      <c r="F142" s="50"/>
    </row>
    <row r="152" spans="1:6" x14ac:dyDescent="0.2">
      <c r="A152" s="3"/>
      <c r="B152" s="3"/>
      <c r="C152" s="3"/>
      <c r="D152" s="61"/>
      <c r="E152" s="61"/>
      <c r="F152" s="61"/>
    </row>
    <row r="153" spans="1:6" x14ac:dyDescent="0.2">
      <c r="A153" s="3"/>
      <c r="B153" s="3"/>
      <c r="C153" s="3"/>
      <c r="D153" s="61"/>
      <c r="E153" s="61"/>
      <c r="F153" s="61"/>
    </row>
    <row r="154" spans="1:6" x14ac:dyDescent="0.2">
      <c r="A154" s="3"/>
      <c r="B154" s="3"/>
      <c r="C154" s="3"/>
      <c r="D154" s="61"/>
      <c r="E154" s="61"/>
      <c r="F154" s="61"/>
    </row>
    <row r="155" spans="1:6" ht="12.75" customHeight="1" x14ac:dyDescent="0.2"/>
    <row r="161" spans="4:6" ht="12.75" customHeight="1" x14ac:dyDescent="0.2"/>
    <row r="163" spans="4:6" x14ac:dyDescent="0.2">
      <c r="D163"/>
      <c r="E163"/>
      <c r="F163"/>
    </row>
    <row r="164" spans="4:6" x14ac:dyDescent="0.2">
      <c r="D164"/>
      <c r="E164"/>
      <c r="F164"/>
    </row>
    <row r="165" spans="4:6" x14ac:dyDescent="0.2">
      <c r="D165"/>
      <c r="E165"/>
      <c r="F165"/>
    </row>
    <row r="166" spans="4:6" x14ac:dyDescent="0.2">
      <c r="D166"/>
      <c r="E166"/>
      <c r="F166"/>
    </row>
    <row r="167" spans="4:6" x14ac:dyDescent="0.2">
      <c r="D167"/>
      <c r="E167"/>
      <c r="F167"/>
    </row>
    <row r="168" spans="4:6" x14ac:dyDescent="0.2">
      <c r="D168"/>
      <c r="E168"/>
      <c r="F168"/>
    </row>
    <row r="169" spans="4:6" x14ac:dyDescent="0.2">
      <c r="D169"/>
      <c r="E169"/>
      <c r="F169"/>
    </row>
    <row r="170" spans="4:6" x14ac:dyDescent="0.2">
      <c r="D170"/>
      <c r="E170"/>
      <c r="F170"/>
    </row>
    <row r="171" spans="4:6" x14ac:dyDescent="0.2">
      <c r="D171"/>
      <c r="E171"/>
      <c r="F171"/>
    </row>
  </sheetData>
  <mergeCells count="94">
    <mergeCell ref="A135:D135"/>
    <mergeCell ref="A136:D136"/>
    <mergeCell ref="A137:D137"/>
    <mergeCell ref="A138:D138"/>
    <mergeCell ref="H116:H117"/>
    <mergeCell ref="B57:C57"/>
    <mergeCell ref="B58:C58"/>
    <mergeCell ref="B59:C59"/>
    <mergeCell ref="B101:C101"/>
    <mergeCell ref="B102:C102"/>
    <mergeCell ref="B108:C108"/>
    <mergeCell ref="B109:C109"/>
    <mergeCell ref="B110:C110"/>
    <mergeCell ref="A106:D106"/>
    <mergeCell ref="A114:D114"/>
    <mergeCell ref="A98:C98"/>
    <mergeCell ref="A99:D99"/>
    <mergeCell ref="A67:C67"/>
    <mergeCell ref="A68:D68"/>
    <mergeCell ref="A81:D81"/>
    <mergeCell ref="A89:B89"/>
    <mergeCell ref="A80:D80"/>
    <mergeCell ref="A69:D69"/>
    <mergeCell ref="A77:B77"/>
    <mergeCell ref="B55:C55"/>
    <mergeCell ref="B56:C56"/>
    <mergeCell ref="B63:C63"/>
    <mergeCell ref="E69:F69"/>
    <mergeCell ref="A123:D123"/>
    <mergeCell ref="A122:B122"/>
    <mergeCell ref="A124:D124"/>
    <mergeCell ref="A113:D113"/>
    <mergeCell ref="B103:C103"/>
    <mergeCell ref="A60:C60"/>
    <mergeCell ref="A112:C112"/>
    <mergeCell ref="A105:D105"/>
    <mergeCell ref="B132:C132"/>
    <mergeCell ref="B126:C126"/>
    <mergeCell ref="B127:C127"/>
    <mergeCell ref="B64:C64"/>
    <mergeCell ref="A79:D79"/>
    <mergeCell ref="A78:D78"/>
    <mergeCell ref="B107:C107"/>
    <mergeCell ref="B111:C111"/>
    <mergeCell ref="A104:C104"/>
    <mergeCell ref="A100:D100"/>
    <mergeCell ref="B65:C65"/>
    <mergeCell ref="B131:C131"/>
    <mergeCell ref="B125:C125"/>
    <mergeCell ref="B133:C133"/>
    <mergeCell ref="B128:C128"/>
    <mergeCell ref="B130:C130"/>
    <mergeCell ref="B129:C129"/>
    <mergeCell ref="C16:D16"/>
    <mergeCell ref="C17:D17"/>
    <mergeCell ref="C18:D18"/>
    <mergeCell ref="C19:D19"/>
    <mergeCell ref="A22:B22"/>
    <mergeCell ref="A61:D61"/>
    <mergeCell ref="B66:C66"/>
    <mergeCell ref="B96:C96"/>
    <mergeCell ref="B97:C97"/>
    <mergeCell ref="A95:D95"/>
    <mergeCell ref="A62:D62"/>
    <mergeCell ref="A23:B23"/>
    <mergeCell ref="B54:C54"/>
    <mergeCell ref="A21:D21"/>
    <mergeCell ref="A32:D32"/>
    <mergeCell ref="C20:D20"/>
    <mergeCell ref="A40:D40"/>
    <mergeCell ref="A52:D52"/>
    <mergeCell ref="A51:D51"/>
    <mergeCell ref="A33:D33"/>
    <mergeCell ref="A34:D34"/>
    <mergeCell ref="A31:C31"/>
    <mergeCell ref="A39:D39"/>
    <mergeCell ref="A50:B50"/>
    <mergeCell ref="A38:B38"/>
    <mergeCell ref="B53:C53"/>
    <mergeCell ref="A1:D1"/>
    <mergeCell ref="A2:D2"/>
    <mergeCell ref="A15:D15"/>
    <mergeCell ref="A3:D3"/>
    <mergeCell ref="A4:D4"/>
    <mergeCell ref="A6:D6"/>
    <mergeCell ref="C7:D7"/>
    <mergeCell ref="C8:D8"/>
    <mergeCell ref="C9:D9"/>
    <mergeCell ref="C10:D10"/>
    <mergeCell ref="A11:D11"/>
    <mergeCell ref="C12:D12"/>
    <mergeCell ref="C13:D13"/>
    <mergeCell ref="C14:D14"/>
    <mergeCell ref="A5:D5"/>
  </mergeCells>
  <printOptions horizontalCentered="1" verticalCentered="1"/>
  <pageMargins left="0.51181102362204722" right="0.51181102362204722" top="0.78740157480314965" bottom="1.1811023622047245" header="0.31496062992125984" footer="7.874015748031496E-2"/>
  <pageSetup paperSize="9" scale="73" orientation="portrait" r:id="rId1"/>
  <headerFooter>
    <oddHeader>&amp;L&amp;G</oddHeader>
    <oddFooter>&amp;C&amp;G</oddFooter>
  </headerFooter>
  <rowBreaks count="1" manualBreakCount="1">
    <brk id="68" max="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1"/>
  <sheetViews>
    <sheetView view="pageBreakPreview" topLeftCell="A10" zoomScale="140" zoomScaleNormal="130" zoomScaleSheetLayoutView="140" workbookViewId="0">
      <selection activeCell="E10" sqref="E1:F1048576"/>
    </sheetView>
  </sheetViews>
  <sheetFormatPr defaultRowHeight="12.75" x14ac:dyDescent="0.2"/>
  <cols>
    <col min="1" max="1" width="6.28515625" customWidth="1"/>
    <col min="2" max="2" width="68.85546875" customWidth="1"/>
    <col min="3" max="3" width="10" customWidth="1"/>
    <col min="4" max="6" width="14.28515625" style="62" customWidth="1"/>
    <col min="7" max="7" width="17.7109375" customWidth="1"/>
  </cols>
  <sheetData>
    <row r="1" spans="1:6" x14ac:dyDescent="0.2">
      <c r="A1" s="206" t="s">
        <v>43</v>
      </c>
      <c r="B1" s="207"/>
      <c r="C1" s="207"/>
      <c r="D1" s="207"/>
      <c r="E1" s="307"/>
      <c r="F1" s="307"/>
    </row>
    <row r="2" spans="1:6" ht="12.75" customHeight="1" x14ac:dyDescent="0.2">
      <c r="A2" s="206" t="s">
        <v>42</v>
      </c>
      <c r="B2" s="206"/>
      <c r="C2" s="206"/>
      <c r="D2" s="206"/>
      <c r="E2" s="308"/>
      <c r="F2" s="308"/>
    </row>
    <row r="3" spans="1:6" ht="12.75" customHeight="1" x14ac:dyDescent="0.2">
      <c r="A3" s="209" t="s">
        <v>104</v>
      </c>
      <c r="B3" s="209"/>
      <c r="C3" s="209"/>
      <c r="D3" s="209"/>
      <c r="E3" s="309"/>
      <c r="F3" s="309"/>
    </row>
    <row r="4" spans="1:6" x14ac:dyDescent="0.2">
      <c r="A4" s="210" t="str">
        <f>'Assist Tec Adm SN'!A4:D4</f>
        <v>Processo Eletrônico n.ºXX/2020</v>
      </c>
      <c r="B4" s="210"/>
      <c r="C4" s="210"/>
      <c r="D4" s="210"/>
      <c r="E4" s="310"/>
      <c r="F4" s="310"/>
    </row>
    <row r="5" spans="1:6" x14ac:dyDescent="0.2">
      <c r="A5" s="217"/>
      <c r="B5" s="218"/>
      <c r="C5" s="218"/>
      <c r="D5" s="219"/>
      <c r="E5" s="176"/>
      <c r="F5" s="176"/>
    </row>
    <row r="6" spans="1:6" x14ac:dyDescent="0.2">
      <c r="A6" s="208" t="s">
        <v>29</v>
      </c>
      <c r="B6" s="208"/>
      <c r="C6" s="208"/>
      <c r="D6" s="208"/>
      <c r="E6"/>
      <c r="F6"/>
    </row>
    <row r="7" spans="1:6" x14ac:dyDescent="0.2">
      <c r="A7" s="126" t="s">
        <v>10</v>
      </c>
      <c r="B7" s="124" t="s">
        <v>7</v>
      </c>
      <c r="C7" s="211">
        <v>44000</v>
      </c>
      <c r="D7" s="186"/>
      <c r="E7"/>
      <c r="F7"/>
    </row>
    <row r="8" spans="1:6" ht="12.75" customHeight="1" x14ac:dyDescent="0.2">
      <c r="A8" s="126" t="s">
        <v>11</v>
      </c>
      <c r="B8" s="124" t="s">
        <v>4</v>
      </c>
      <c r="C8" s="212" t="s">
        <v>107</v>
      </c>
      <c r="D8" s="213"/>
      <c r="E8"/>
      <c r="F8"/>
    </row>
    <row r="9" spans="1:6" x14ac:dyDescent="0.2">
      <c r="A9" s="126" t="s">
        <v>12</v>
      </c>
      <c r="B9" s="124" t="s">
        <v>9</v>
      </c>
      <c r="C9" s="186" t="s">
        <v>238</v>
      </c>
      <c r="D9" s="186"/>
      <c r="E9"/>
      <c r="F9"/>
    </row>
    <row r="10" spans="1:6" x14ac:dyDescent="0.2">
      <c r="A10" s="126" t="s">
        <v>13</v>
      </c>
      <c r="B10" s="124" t="s">
        <v>6</v>
      </c>
      <c r="C10" s="186">
        <v>12</v>
      </c>
      <c r="D10" s="186"/>
      <c r="E10"/>
      <c r="F10"/>
    </row>
    <row r="11" spans="1:6" x14ac:dyDescent="0.2">
      <c r="A11" s="214" t="s">
        <v>16</v>
      </c>
      <c r="B11" s="214"/>
      <c r="C11" s="214"/>
      <c r="D11" s="214"/>
      <c r="E11"/>
      <c r="F11"/>
    </row>
    <row r="12" spans="1:6" ht="33.75" customHeight="1" x14ac:dyDescent="0.2">
      <c r="A12" s="16" t="s">
        <v>10</v>
      </c>
      <c r="B12" s="156" t="s">
        <v>14</v>
      </c>
      <c r="C12" s="215" t="s">
        <v>230</v>
      </c>
      <c r="D12" s="215"/>
      <c r="E12"/>
      <c r="F12"/>
    </row>
    <row r="13" spans="1:6" x14ac:dyDescent="0.2">
      <c r="A13" s="126" t="s">
        <v>11</v>
      </c>
      <c r="B13" s="124" t="s">
        <v>15</v>
      </c>
      <c r="C13" s="186" t="s">
        <v>36</v>
      </c>
      <c r="D13" s="186"/>
      <c r="E13"/>
      <c r="F13"/>
    </row>
    <row r="14" spans="1:6" x14ac:dyDescent="0.2">
      <c r="A14" s="126" t="s">
        <v>12</v>
      </c>
      <c r="B14" s="124" t="s">
        <v>5</v>
      </c>
      <c r="C14" s="216">
        <v>21</v>
      </c>
      <c r="D14" s="216"/>
      <c r="E14"/>
      <c r="F14"/>
    </row>
    <row r="15" spans="1:6" x14ac:dyDescent="0.2">
      <c r="A15" s="208" t="s">
        <v>28</v>
      </c>
      <c r="B15" s="208"/>
      <c r="C15" s="208"/>
      <c r="D15" s="208"/>
      <c r="E15"/>
      <c r="F15"/>
    </row>
    <row r="16" spans="1:6" ht="33.75" customHeight="1" x14ac:dyDescent="0.2">
      <c r="A16" s="16" t="s">
        <v>10</v>
      </c>
      <c r="B16" s="157" t="s">
        <v>14</v>
      </c>
      <c r="C16" s="241" t="str">
        <f>C12</f>
        <v>Assistente Técnico Administrativo Pleno - CBO 4110-10</v>
      </c>
      <c r="D16" s="241"/>
      <c r="E16" s="312"/>
      <c r="F16" s="312"/>
    </row>
    <row r="17" spans="1:6" x14ac:dyDescent="0.2">
      <c r="A17" s="126" t="s">
        <v>11</v>
      </c>
      <c r="B17" s="124" t="s">
        <v>105</v>
      </c>
      <c r="C17" s="242">
        <v>5005.3900000000003</v>
      </c>
      <c r="D17" s="242"/>
      <c r="E17" s="314"/>
      <c r="F17" s="314"/>
    </row>
    <row r="18" spans="1:6" ht="33.75" customHeight="1" x14ac:dyDescent="0.2">
      <c r="A18" s="16" t="s">
        <v>12</v>
      </c>
      <c r="B18" s="158" t="s">
        <v>17</v>
      </c>
      <c r="C18" s="241" t="str">
        <f>C16</f>
        <v>Assistente Técnico Administrativo Pleno - CBO 4110-10</v>
      </c>
      <c r="D18" s="241"/>
      <c r="E18" s="313"/>
      <c r="F18" s="313"/>
    </row>
    <row r="19" spans="1:6" ht="12.75" customHeight="1" x14ac:dyDescent="0.2">
      <c r="A19" s="126" t="s">
        <v>13</v>
      </c>
      <c r="B19" s="124" t="s">
        <v>8</v>
      </c>
      <c r="C19" s="243">
        <v>43831</v>
      </c>
      <c r="D19" s="244"/>
      <c r="E19" s="315"/>
      <c r="F19" s="315"/>
    </row>
    <row r="20" spans="1:6" ht="12.75" customHeight="1" x14ac:dyDescent="0.2">
      <c r="A20" s="126" t="s">
        <v>70</v>
      </c>
      <c r="B20" s="124" t="s">
        <v>112</v>
      </c>
      <c r="C20" s="224">
        <v>1045</v>
      </c>
      <c r="D20" s="224"/>
      <c r="E20" s="316"/>
      <c r="F20" s="316"/>
    </row>
    <row r="21" spans="1:6" x14ac:dyDescent="0.2">
      <c r="A21" s="222"/>
      <c r="B21" s="222"/>
      <c r="C21" s="222"/>
      <c r="D21" s="222"/>
      <c r="E21" s="176"/>
      <c r="F21" s="176"/>
    </row>
    <row r="22" spans="1:6" x14ac:dyDescent="0.2">
      <c r="A22" s="235" t="s">
        <v>27</v>
      </c>
      <c r="B22" s="235"/>
      <c r="C22" s="17"/>
      <c r="D22" s="55"/>
      <c r="E22" s="55"/>
      <c r="F22"/>
    </row>
    <row r="23" spans="1:6" x14ac:dyDescent="0.2">
      <c r="A23" s="220" t="s">
        <v>18</v>
      </c>
      <c r="B23" s="220"/>
      <c r="C23" s="10" t="s">
        <v>1</v>
      </c>
      <c r="D23" s="52" t="s">
        <v>19</v>
      </c>
      <c r="E23" s="52" t="s">
        <v>19</v>
      </c>
      <c r="F23"/>
    </row>
    <row r="24" spans="1:6" x14ac:dyDescent="0.2">
      <c r="A24" s="126" t="s">
        <v>10</v>
      </c>
      <c r="B24" s="124" t="s">
        <v>20</v>
      </c>
      <c r="C24" s="48"/>
      <c r="D24" s="56">
        <f>C17</f>
        <v>5005.3900000000003</v>
      </c>
      <c r="E24" s="56">
        <v>5005.3900000000003</v>
      </c>
      <c r="F24"/>
    </row>
    <row r="25" spans="1:6" x14ac:dyDescent="0.2">
      <c r="A25" s="126" t="s">
        <v>11</v>
      </c>
      <c r="B25" s="91" t="s">
        <v>113</v>
      </c>
      <c r="C25" s="22">
        <v>0</v>
      </c>
      <c r="D25" s="57">
        <f>C25*D24</f>
        <v>0</v>
      </c>
      <c r="E25" s="57">
        <f>D25*E24</f>
        <v>0</v>
      </c>
      <c r="F25"/>
    </row>
    <row r="26" spans="1:6" x14ac:dyDescent="0.2">
      <c r="A26" s="126" t="s">
        <v>12</v>
      </c>
      <c r="B26" s="127" t="s">
        <v>114</v>
      </c>
      <c r="C26" s="22">
        <v>0</v>
      </c>
      <c r="D26" s="57">
        <f>C26*C20</f>
        <v>0</v>
      </c>
      <c r="E26" s="57">
        <f>D26*D20</f>
        <v>0</v>
      </c>
      <c r="F26"/>
    </row>
    <row r="27" spans="1:6" ht="12.75" customHeight="1" x14ac:dyDescent="0.2">
      <c r="A27" s="126" t="s">
        <v>13</v>
      </c>
      <c r="B27" s="91" t="s">
        <v>40</v>
      </c>
      <c r="C27" s="22">
        <v>0</v>
      </c>
      <c r="D27" s="57">
        <v>0</v>
      </c>
      <c r="E27" s="57">
        <v>0</v>
      </c>
      <c r="F27"/>
    </row>
    <row r="28" spans="1:6" x14ac:dyDescent="0.2">
      <c r="A28" s="126" t="s">
        <v>70</v>
      </c>
      <c r="B28" s="92" t="s">
        <v>115</v>
      </c>
      <c r="C28" s="22">
        <v>0</v>
      </c>
      <c r="D28" s="57">
        <v>0</v>
      </c>
      <c r="E28" s="57">
        <v>0</v>
      </c>
      <c r="F28"/>
    </row>
    <row r="29" spans="1:6" ht="12.75" customHeight="1" x14ac:dyDescent="0.2">
      <c r="A29" s="126" t="s">
        <v>76</v>
      </c>
      <c r="B29" s="92" t="s">
        <v>116</v>
      </c>
      <c r="C29" s="22">
        <v>0</v>
      </c>
      <c r="D29" s="57">
        <v>0</v>
      </c>
      <c r="E29" s="57">
        <v>0</v>
      </c>
      <c r="F29"/>
    </row>
    <row r="30" spans="1:6" x14ac:dyDescent="0.2">
      <c r="A30" s="126" t="s">
        <v>79</v>
      </c>
      <c r="B30" s="124" t="s">
        <v>0</v>
      </c>
      <c r="C30" s="12">
        <v>0</v>
      </c>
      <c r="D30" s="56">
        <v>0</v>
      </c>
      <c r="E30" s="56">
        <v>0</v>
      </c>
      <c r="F30"/>
    </row>
    <row r="31" spans="1:6" x14ac:dyDescent="0.2">
      <c r="A31" s="235" t="s">
        <v>89</v>
      </c>
      <c r="B31" s="235"/>
      <c r="C31" s="235"/>
      <c r="D31" s="86">
        <f>SUM(D24:D30)</f>
        <v>5005.3900000000003</v>
      </c>
      <c r="E31" s="86">
        <f>SUM(E24:E30)</f>
        <v>5005.3900000000003</v>
      </c>
      <c r="F31"/>
    </row>
    <row r="32" spans="1:6" ht="12.75" customHeight="1" x14ac:dyDescent="0.2">
      <c r="A32" s="223"/>
      <c r="B32" s="223"/>
      <c r="C32" s="223"/>
      <c r="D32" s="223"/>
      <c r="E32" s="319"/>
      <c r="F32" s="319"/>
    </row>
    <row r="33" spans="1:6" ht="12.75" customHeight="1" x14ac:dyDescent="0.2">
      <c r="A33" s="229" t="s">
        <v>117</v>
      </c>
      <c r="B33" s="230"/>
      <c r="C33" s="230"/>
      <c r="D33" s="231"/>
      <c r="E33" s="320"/>
      <c r="F33" s="320"/>
    </row>
    <row r="34" spans="1:6" ht="12.75" customHeight="1" x14ac:dyDescent="0.2">
      <c r="A34" s="232" t="s">
        <v>118</v>
      </c>
      <c r="B34" s="233"/>
      <c r="C34" s="233"/>
      <c r="D34" s="234"/>
      <c r="E34" s="311"/>
      <c r="F34" s="311"/>
    </row>
    <row r="35" spans="1:6" ht="12.75" customHeight="1" x14ac:dyDescent="0.2">
      <c r="A35" s="82" t="s">
        <v>30</v>
      </c>
      <c r="B35" s="83" t="s">
        <v>120</v>
      </c>
      <c r="C35" s="10" t="s">
        <v>1</v>
      </c>
      <c r="D35" s="52" t="s">
        <v>19</v>
      </c>
      <c r="E35" s="10" t="s">
        <v>1</v>
      </c>
      <c r="F35" s="52" t="s">
        <v>19</v>
      </c>
    </row>
    <row r="36" spans="1:6" ht="12.75" customHeight="1" x14ac:dyDescent="0.2">
      <c r="A36" s="126" t="s">
        <v>10</v>
      </c>
      <c r="B36" s="124" t="s">
        <v>109</v>
      </c>
      <c r="C36" s="12">
        <v>8.3299999999999999E-2</v>
      </c>
      <c r="D36" s="56">
        <f>(D$31*C36)</f>
        <v>416.94898700000005</v>
      </c>
      <c r="E36" s="12">
        <v>8.3299999999999999E-2</v>
      </c>
      <c r="F36" s="56">
        <f>(E$31*E36)</f>
        <v>416.94898700000005</v>
      </c>
    </row>
    <row r="37" spans="1:6" ht="12.75" customHeight="1" x14ac:dyDescent="0.2">
      <c r="A37" s="126" t="s">
        <v>11</v>
      </c>
      <c r="B37" s="124" t="s">
        <v>119</v>
      </c>
      <c r="C37" s="22">
        <v>0.121</v>
      </c>
      <c r="D37" s="56">
        <f>(D$31*C37)</f>
        <v>605.65219000000002</v>
      </c>
      <c r="E37" s="22">
        <v>0.1111</v>
      </c>
      <c r="F37" s="56">
        <f>(E$31*E37)</f>
        <v>556.09882900000002</v>
      </c>
    </row>
    <row r="38" spans="1:6" ht="12.75" customHeight="1" x14ac:dyDescent="0.2">
      <c r="A38" s="235" t="s">
        <v>89</v>
      </c>
      <c r="B38" s="235"/>
      <c r="C38" s="87">
        <f>SUM(C36:C37)</f>
        <v>0.20429999999999998</v>
      </c>
      <c r="D38" s="86">
        <f>SUM(D36:D37)</f>
        <v>1022.601177</v>
      </c>
      <c r="E38" s="87">
        <f>SUM(E36:E37)</f>
        <v>0.19440000000000002</v>
      </c>
      <c r="F38" s="86">
        <f>SUM(F36:F37)</f>
        <v>973.04781600000001</v>
      </c>
    </row>
    <row r="39" spans="1:6" x14ac:dyDescent="0.2">
      <c r="A39" s="223"/>
      <c r="B39" s="223"/>
      <c r="C39" s="223"/>
      <c r="D39" s="223"/>
      <c r="E39" s="319"/>
      <c r="F39" s="319"/>
    </row>
    <row r="40" spans="1:6" ht="23.25" customHeight="1" x14ac:dyDescent="0.2">
      <c r="A40" s="225" t="s">
        <v>121</v>
      </c>
      <c r="B40" s="226"/>
      <c r="C40" s="226"/>
      <c r="D40" s="227"/>
      <c r="E40" s="321"/>
      <c r="F40"/>
    </row>
    <row r="41" spans="1:6" ht="12.75" customHeight="1" x14ac:dyDescent="0.2">
      <c r="A41" s="129" t="s">
        <v>31</v>
      </c>
      <c r="B41" s="84" t="s">
        <v>122</v>
      </c>
      <c r="C41" s="10" t="s">
        <v>1</v>
      </c>
      <c r="D41" s="52" t="s">
        <v>19</v>
      </c>
      <c r="E41" s="52" t="s">
        <v>19</v>
      </c>
      <c r="F41"/>
    </row>
    <row r="42" spans="1:6" x14ac:dyDescent="0.2">
      <c r="A42" s="126" t="s">
        <v>10</v>
      </c>
      <c r="B42" s="11" t="s">
        <v>123</v>
      </c>
      <c r="C42" s="12">
        <v>0.2</v>
      </c>
      <c r="D42" s="103">
        <f t="shared" ref="D42:D49" si="0">($D$31+$D$38)*C42</f>
        <v>1205.5982354</v>
      </c>
      <c r="E42" s="103">
        <f>C42*($E$31)</f>
        <v>1001.0780000000001</v>
      </c>
      <c r="F42" s="349"/>
    </row>
    <row r="43" spans="1:6" x14ac:dyDescent="0.2">
      <c r="A43" s="126" t="s">
        <v>11</v>
      </c>
      <c r="B43" s="11" t="s">
        <v>71</v>
      </c>
      <c r="C43" s="12">
        <v>2.5000000000000001E-2</v>
      </c>
      <c r="D43" s="103">
        <f t="shared" si="0"/>
        <v>150.699779425</v>
      </c>
      <c r="E43" s="103">
        <f t="shared" ref="E43:E49" si="1">C43*($E$31)</f>
        <v>125.13475000000001</v>
      </c>
      <c r="F43" s="349"/>
    </row>
    <row r="44" spans="1:6" x14ac:dyDescent="0.2">
      <c r="A44" s="126" t="s">
        <v>12</v>
      </c>
      <c r="B44" s="11" t="s">
        <v>124</v>
      </c>
      <c r="C44" s="12">
        <v>0.02</v>
      </c>
      <c r="D44" s="103">
        <f t="shared" si="0"/>
        <v>120.55982354</v>
      </c>
      <c r="E44" s="103">
        <f t="shared" si="1"/>
        <v>100.10780000000001</v>
      </c>
      <c r="F44" s="349"/>
    </row>
    <row r="45" spans="1:6" x14ac:dyDescent="0.2">
      <c r="A45" s="126" t="s">
        <v>13</v>
      </c>
      <c r="B45" s="11" t="s">
        <v>132</v>
      </c>
      <c r="C45" s="12">
        <v>1.4999999999999999E-2</v>
      </c>
      <c r="D45" s="103">
        <f t="shared" si="0"/>
        <v>90.41986765499999</v>
      </c>
      <c r="E45" s="103">
        <f t="shared" si="1"/>
        <v>75.080849999999998</v>
      </c>
      <c r="F45" s="349"/>
    </row>
    <row r="46" spans="1:6" x14ac:dyDescent="0.2">
      <c r="A46" s="126" t="s">
        <v>70</v>
      </c>
      <c r="B46" s="13" t="s">
        <v>130</v>
      </c>
      <c r="C46" s="12">
        <v>0.01</v>
      </c>
      <c r="D46" s="103">
        <f t="shared" si="0"/>
        <v>60.279911769999998</v>
      </c>
      <c r="E46" s="103">
        <f t="shared" si="1"/>
        <v>50.053900000000006</v>
      </c>
      <c r="F46" s="349"/>
    </row>
    <row r="47" spans="1:6" x14ac:dyDescent="0.2">
      <c r="A47" s="126" t="s">
        <v>76</v>
      </c>
      <c r="B47" s="11" t="s">
        <v>125</v>
      </c>
      <c r="C47" s="12">
        <v>6.0000000000000001E-3</v>
      </c>
      <c r="D47" s="103">
        <f t="shared" si="0"/>
        <v>36.167947062000003</v>
      </c>
      <c r="E47" s="103">
        <f t="shared" si="1"/>
        <v>30.032340000000001</v>
      </c>
      <c r="F47" s="349"/>
    </row>
    <row r="48" spans="1:6" x14ac:dyDescent="0.2">
      <c r="A48" s="126" t="s">
        <v>79</v>
      </c>
      <c r="B48" s="11" t="s">
        <v>126</v>
      </c>
      <c r="C48" s="12">
        <v>2E-3</v>
      </c>
      <c r="D48" s="103">
        <f t="shared" si="0"/>
        <v>12.055982353999999</v>
      </c>
      <c r="E48" s="103">
        <f t="shared" si="1"/>
        <v>10.01078</v>
      </c>
      <c r="F48" s="349"/>
    </row>
    <row r="49" spans="1:6" x14ac:dyDescent="0.2">
      <c r="A49" s="126" t="s">
        <v>86</v>
      </c>
      <c r="B49" s="11" t="s">
        <v>131</v>
      </c>
      <c r="C49" s="12">
        <v>0.08</v>
      </c>
      <c r="D49" s="103">
        <f t="shared" si="0"/>
        <v>482.23929415999999</v>
      </c>
      <c r="E49" s="103">
        <f t="shared" si="1"/>
        <v>400.43120000000005</v>
      </c>
      <c r="F49"/>
    </row>
    <row r="50" spans="1:6" x14ac:dyDescent="0.2">
      <c r="A50" s="236" t="s">
        <v>89</v>
      </c>
      <c r="B50" s="236"/>
      <c r="C50" s="87">
        <f>SUM(C42:C49)</f>
        <v>0.35800000000000004</v>
      </c>
      <c r="D50" s="86">
        <f>SUM(D42:D49)</f>
        <v>2158.0208413659998</v>
      </c>
      <c r="E50" s="86">
        <f>SUM(E42:E49)</f>
        <v>1791.9296200000003</v>
      </c>
      <c r="F50" s="349"/>
    </row>
    <row r="51" spans="1:6" x14ac:dyDescent="0.2">
      <c r="A51" s="222"/>
      <c r="B51" s="222"/>
      <c r="C51" s="222"/>
      <c r="D51" s="222"/>
      <c r="E51" s="176"/>
      <c r="F51" s="349"/>
    </row>
    <row r="52" spans="1:6" x14ac:dyDescent="0.2">
      <c r="A52" s="228" t="s">
        <v>127</v>
      </c>
      <c r="B52" s="228"/>
      <c r="C52" s="228"/>
      <c r="D52" s="228"/>
      <c r="E52" s="322"/>
      <c r="F52" s="349"/>
    </row>
    <row r="53" spans="1:6" x14ac:dyDescent="0.2">
      <c r="A53" s="96" t="s">
        <v>32</v>
      </c>
      <c r="B53" s="220" t="s">
        <v>21</v>
      </c>
      <c r="C53" s="220"/>
      <c r="D53" s="52" t="s">
        <v>19</v>
      </c>
      <c r="E53" s="52" t="s">
        <v>19</v>
      </c>
      <c r="F53"/>
    </row>
    <row r="54" spans="1:6" x14ac:dyDescent="0.2">
      <c r="A54" s="126" t="s">
        <v>10</v>
      </c>
      <c r="B54" s="221" t="s">
        <v>106</v>
      </c>
      <c r="C54" s="221"/>
      <c r="D54" s="57">
        <v>0</v>
      </c>
      <c r="E54" s="57">
        <f>IF(((5.5*2*22)-E31*0.06)&lt;0,0,(5.5*2*22)-E31*0.06)</f>
        <v>0</v>
      </c>
      <c r="F54"/>
    </row>
    <row r="55" spans="1:6" x14ac:dyDescent="0.2">
      <c r="A55" s="126" t="s">
        <v>11</v>
      </c>
      <c r="B55" s="221" t="s">
        <v>108</v>
      </c>
      <c r="C55" s="252"/>
      <c r="D55" s="57">
        <f>22*33.62</f>
        <v>739.64</v>
      </c>
      <c r="E55" s="57">
        <f>22*33.62</f>
        <v>739.64</v>
      </c>
      <c r="F55" s="139"/>
    </row>
    <row r="56" spans="1:6" x14ac:dyDescent="0.2">
      <c r="A56" s="126" t="s">
        <v>12</v>
      </c>
      <c r="B56" s="221" t="s">
        <v>37</v>
      </c>
      <c r="C56" s="252"/>
      <c r="D56" s="59">
        <v>153.77000000000001</v>
      </c>
      <c r="E56" s="59">
        <v>153.77000000000001</v>
      </c>
      <c r="F56"/>
    </row>
    <row r="57" spans="1:6" x14ac:dyDescent="0.2">
      <c r="A57" s="126" t="s">
        <v>13</v>
      </c>
      <c r="B57" s="266" t="s">
        <v>33</v>
      </c>
      <c r="C57" s="252"/>
      <c r="D57" s="59">
        <v>0</v>
      </c>
      <c r="E57" s="59">
        <v>0</v>
      </c>
      <c r="F57"/>
    </row>
    <row r="58" spans="1:6" x14ac:dyDescent="0.2">
      <c r="A58" s="126" t="s">
        <v>70</v>
      </c>
      <c r="B58" s="221" t="s">
        <v>34</v>
      </c>
      <c r="C58" s="252"/>
      <c r="D58" s="59">
        <v>2</v>
      </c>
      <c r="E58" s="59">
        <v>2</v>
      </c>
      <c r="F58"/>
    </row>
    <row r="59" spans="1:6" x14ac:dyDescent="0.2">
      <c r="A59" s="126" t="s">
        <v>76</v>
      </c>
      <c r="B59" s="221" t="s">
        <v>164</v>
      </c>
      <c r="C59" s="252"/>
      <c r="D59" s="59">
        <v>10.63</v>
      </c>
      <c r="E59" s="59">
        <v>10.63</v>
      </c>
      <c r="F59"/>
    </row>
    <row r="60" spans="1:6" x14ac:dyDescent="0.2">
      <c r="A60" s="235" t="s">
        <v>89</v>
      </c>
      <c r="B60" s="235"/>
      <c r="C60" s="235"/>
      <c r="D60" s="86">
        <f>SUM(D54:D59)</f>
        <v>906.04</v>
      </c>
      <c r="E60" s="86">
        <f>SUM(E54:E59)</f>
        <v>906.04</v>
      </c>
      <c r="F60"/>
    </row>
    <row r="61" spans="1:6" x14ac:dyDescent="0.2">
      <c r="A61" s="222"/>
      <c r="B61" s="222"/>
      <c r="C61" s="222"/>
      <c r="D61" s="222"/>
      <c r="E61" s="176"/>
      <c r="F61"/>
    </row>
    <row r="62" spans="1:6" x14ac:dyDescent="0.2">
      <c r="A62" s="235" t="s">
        <v>128</v>
      </c>
      <c r="B62" s="235"/>
      <c r="C62" s="235"/>
      <c r="D62" s="235"/>
      <c r="E62" s="323"/>
      <c r="F62"/>
    </row>
    <row r="63" spans="1:6" x14ac:dyDescent="0.2">
      <c r="A63" s="128">
        <v>2</v>
      </c>
      <c r="B63" s="220" t="s">
        <v>129</v>
      </c>
      <c r="C63" s="220"/>
      <c r="D63" s="52" t="s">
        <v>19</v>
      </c>
      <c r="E63" s="52" t="s">
        <v>19</v>
      </c>
      <c r="F63"/>
    </row>
    <row r="64" spans="1:6" x14ac:dyDescent="0.2">
      <c r="A64" s="126" t="s">
        <v>30</v>
      </c>
      <c r="B64" s="221" t="s">
        <v>120</v>
      </c>
      <c r="C64" s="221"/>
      <c r="D64" s="85">
        <f>D38</f>
        <v>1022.601177</v>
      </c>
      <c r="E64" s="85">
        <f>F38</f>
        <v>973.04781600000001</v>
      </c>
      <c r="F64"/>
    </row>
    <row r="65" spans="1:6" x14ac:dyDescent="0.2">
      <c r="A65" s="126" t="s">
        <v>31</v>
      </c>
      <c r="B65" s="221" t="s">
        <v>122</v>
      </c>
      <c r="C65" s="221"/>
      <c r="D65" s="85">
        <f>D50</f>
        <v>2158.0208413659998</v>
      </c>
      <c r="E65" s="85">
        <f>E50</f>
        <v>1791.9296200000003</v>
      </c>
      <c r="F65"/>
    </row>
    <row r="66" spans="1:6" x14ac:dyDescent="0.2">
      <c r="A66" s="126" t="s">
        <v>32</v>
      </c>
      <c r="B66" s="221" t="s">
        <v>21</v>
      </c>
      <c r="C66" s="221"/>
      <c r="D66" s="85">
        <f>D60</f>
        <v>906.04</v>
      </c>
      <c r="E66" s="85">
        <f>E60</f>
        <v>906.04</v>
      </c>
      <c r="F66"/>
    </row>
    <row r="67" spans="1:6" x14ac:dyDescent="0.2">
      <c r="A67" s="235" t="s">
        <v>89</v>
      </c>
      <c r="B67" s="235"/>
      <c r="C67" s="235"/>
      <c r="D67" s="90">
        <f>SUM(D64:D66)</f>
        <v>4086.6620183659998</v>
      </c>
      <c r="E67" s="90">
        <f>SUM(E64:E66)</f>
        <v>3671.0174360000001</v>
      </c>
      <c r="F67"/>
    </row>
    <row r="68" spans="1:6" x14ac:dyDescent="0.2">
      <c r="A68" s="222"/>
      <c r="B68" s="222"/>
      <c r="C68" s="222"/>
      <c r="D68" s="222"/>
      <c r="E68" s="176"/>
      <c r="F68" s="176"/>
    </row>
    <row r="69" spans="1:6" x14ac:dyDescent="0.2">
      <c r="A69" s="236" t="s">
        <v>133</v>
      </c>
      <c r="B69" s="236"/>
      <c r="C69" s="236"/>
      <c r="D69" s="236"/>
      <c r="E69" s="333" t="s">
        <v>249</v>
      </c>
      <c r="F69" s="334"/>
    </row>
    <row r="70" spans="1:6" ht="13.5" thickBot="1" x14ac:dyDescent="0.25">
      <c r="A70" s="125">
        <v>3</v>
      </c>
      <c r="B70" s="9" t="s">
        <v>134</v>
      </c>
      <c r="C70" s="10" t="s">
        <v>1</v>
      </c>
      <c r="D70" s="52" t="s">
        <v>19</v>
      </c>
      <c r="E70" s="10" t="s">
        <v>1</v>
      </c>
      <c r="F70" s="52" t="s">
        <v>19</v>
      </c>
    </row>
    <row r="71" spans="1:6" x14ac:dyDescent="0.2">
      <c r="A71" s="16" t="s">
        <v>10</v>
      </c>
      <c r="B71" s="11" t="s">
        <v>98</v>
      </c>
      <c r="C71" s="12">
        <v>4.1999999999999997E-3</v>
      </c>
      <c r="D71" s="56">
        <f>D$31*C71</f>
        <v>21.022638000000001</v>
      </c>
      <c r="E71" s="330">
        <f>33/365*0.2</f>
        <v>1.8082191780821918E-2</v>
      </c>
      <c r="F71" s="56">
        <f>E71*$E$31</f>
        <v>90.508421917808235</v>
      </c>
    </row>
    <row r="72" spans="1:6" x14ac:dyDescent="0.2">
      <c r="A72" s="89" t="s">
        <v>11</v>
      </c>
      <c r="B72" s="21" t="s">
        <v>52</v>
      </c>
      <c r="C72" s="22">
        <v>2.9999999999999997E-4</v>
      </c>
      <c r="D72" s="56">
        <f>D$31*C72</f>
        <v>1.501617</v>
      </c>
      <c r="E72" s="331">
        <f>E71*8%</f>
        <v>1.4465753424657535E-3</v>
      </c>
      <c r="F72" s="56">
        <f t="shared" ref="F72:F76" si="2">E72*$E$31</f>
        <v>7.2406737534246588</v>
      </c>
    </row>
    <row r="73" spans="1:6" x14ac:dyDescent="0.2">
      <c r="A73" s="16" t="s">
        <v>12</v>
      </c>
      <c r="B73" s="20" t="s">
        <v>135</v>
      </c>
      <c r="C73" s="12">
        <v>3.4799999999999998E-2</v>
      </c>
      <c r="D73" s="56">
        <f>D$31*C73</f>
        <v>174.18757199999999</v>
      </c>
      <c r="E73" s="331">
        <v>4.0500000000000001E-2</v>
      </c>
      <c r="F73" s="56">
        <f t="shared" si="2"/>
        <v>202.71829500000001</v>
      </c>
    </row>
    <row r="74" spans="1:6" x14ac:dyDescent="0.2">
      <c r="A74" s="16" t="s">
        <v>13</v>
      </c>
      <c r="B74" s="11" t="s">
        <v>102</v>
      </c>
      <c r="C74" s="12">
        <v>1.9400000000000001E-2</v>
      </c>
      <c r="D74" s="56">
        <f t="shared" ref="D74:D76" si="3">D$31*C74</f>
        <v>97.104566000000005</v>
      </c>
      <c r="E74" s="332">
        <v>1.9E-3</v>
      </c>
      <c r="F74" s="56">
        <f t="shared" si="2"/>
        <v>9.5102410000000006</v>
      </c>
    </row>
    <row r="75" spans="1:6" x14ac:dyDescent="0.2">
      <c r="A75" s="16" t="s">
        <v>70</v>
      </c>
      <c r="B75" s="11" t="s">
        <v>179</v>
      </c>
      <c r="C75" s="22">
        <f>C50*C74</f>
        <v>6.9452000000000012E-3</v>
      </c>
      <c r="D75" s="56">
        <f t="shared" si="3"/>
        <v>34.763434628000006</v>
      </c>
      <c r="E75" s="331">
        <v>6.9999999999999999E-4</v>
      </c>
      <c r="F75" s="56">
        <f t="shared" si="2"/>
        <v>3.5037730000000002</v>
      </c>
    </row>
    <row r="76" spans="1:6" x14ac:dyDescent="0.2">
      <c r="A76" s="16" t="s">
        <v>76</v>
      </c>
      <c r="B76" s="11" t="s">
        <v>136</v>
      </c>
      <c r="C76" s="12">
        <v>5.1999999999999998E-3</v>
      </c>
      <c r="D76" s="56">
        <f t="shared" si="3"/>
        <v>26.028027999999999</v>
      </c>
      <c r="E76" s="331">
        <v>4.4999999999999997E-3</v>
      </c>
      <c r="F76" s="56">
        <f t="shared" si="2"/>
        <v>22.524255</v>
      </c>
    </row>
    <row r="77" spans="1:6" x14ac:dyDescent="0.2">
      <c r="A77" s="235" t="s">
        <v>89</v>
      </c>
      <c r="B77" s="235"/>
      <c r="C77" s="87">
        <f>SUM(C71:C76)</f>
        <v>7.0845199999999997E-2</v>
      </c>
      <c r="D77" s="86">
        <f>SUM(D71:D76)</f>
        <v>354.60785562800004</v>
      </c>
      <c r="E77" s="335">
        <f>SUM(E71:E76)</f>
        <v>6.7128767123287678E-2</v>
      </c>
      <c r="F77" s="86">
        <f>SUM(F71:F76)</f>
        <v>336.00565967123293</v>
      </c>
    </row>
    <row r="78" spans="1:6" x14ac:dyDescent="0.2">
      <c r="A78" s="251"/>
      <c r="B78" s="251"/>
      <c r="C78" s="251"/>
      <c r="D78" s="251"/>
      <c r="E78" s="177"/>
      <c r="F78" s="177"/>
    </row>
    <row r="79" spans="1:6" x14ac:dyDescent="0.2">
      <c r="A79" s="236" t="s">
        <v>137</v>
      </c>
      <c r="B79" s="236"/>
      <c r="C79" s="236"/>
      <c r="D79" s="236"/>
      <c r="E79" s="324"/>
      <c r="F79" s="324"/>
    </row>
    <row r="80" spans="1:6" ht="27" customHeight="1" x14ac:dyDescent="0.2">
      <c r="A80" s="260" t="s">
        <v>186</v>
      </c>
      <c r="B80" s="261"/>
      <c r="C80" s="261"/>
      <c r="D80" s="262"/>
      <c r="E80" s="325"/>
      <c r="F80" s="325"/>
    </row>
    <row r="81" spans="1:6" x14ac:dyDescent="0.2">
      <c r="A81" s="245" t="s">
        <v>138</v>
      </c>
      <c r="B81" s="245"/>
      <c r="C81" s="245"/>
      <c r="D81" s="245"/>
      <c r="E81" s="326"/>
      <c r="F81" s="326"/>
    </row>
    <row r="82" spans="1:6" x14ac:dyDescent="0.2">
      <c r="A82" s="125" t="s">
        <v>23</v>
      </c>
      <c r="B82" s="9" t="s">
        <v>139</v>
      </c>
      <c r="C82" s="10" t="s">
        <v>1</v>
      </c>
      <c r="D82" s="52" t="s">
        <v>19</v>
      </c>
      <c r="E82" s="10" t="s">
        <v>1</v>
      </c>
      <c r="F82" s="52" t="s">
        <v>19</v>
      </c>
    </row>
    <row r="83" spans="1:6" x14ac:dyDescent="0.2">
      <c r="A83" s="16" t="s">
        <v>10</v>
      </c>
      <c r="B83" s="124" t="s">
        <v>180</v>
      </c>
      <c r="C83" s="22">
        <v>9.2999999999999992E-3</v>
      </c>
      <c r="D83" s="56">
        <f>$D$31*C83</f>
        <v>46.550126999999996</v>
      </c>
      <c r="E83" s="336">
        <v>9.4999999999999998E-3</v>
      </c>
      <c r="F83" s="56">
        <f>$E$31*E83</f>
        <v>47.551205000000003</v>
      </c>
    </row>
    <row r="84" spans="1:6" x14ac:dyDescent="0.2">
      <c r="A84" s="16" t="s">
        <v>11</v>
      </c>
      <c r="B84" s="124" t="s">
        <v>181</v>
      </c>
      <c r="C84" s="12">
        <v>2.8E-3</v>
      </c>
      <c r="D84" s="56">
        <f t="shared" ref="D84:D88" si="4">$D$31*C84</f>
        <v>14.015092000000001</v>
      </c>
      <c r="E84" s="337">
        <v>4.1700000000000001E-2</v>
      </c>
      <c r="F84" s="56">
        <f t="shared" ref="F84:F88" si="5">$E$31*E84</f>
        <v>208.72476300000002</v>
      </c>
    </row>
    <row r="85" spans="1:6" x14ac:dyDescent="0.2">
      <c r="A85" s="16" t="s">
        <v>12</v>
      </c>
      <c r="B85" s="124" t="s">
        <v>182</v>
      </c>
      <c r="C85" s="12">
        <v>2.0000000000000001E-4</v>
      </c>
      <c r="D85" s="56">
        <f t="shared" si="4"/>
        <v>1.0010780000000001</v>
      </c>
      <c r="E85" s="338">
        <v>1E-3</v>
      </c>
      <c r="F85" s="56">
        <f t="shared" si="5"/>
        <v>5.0053900000000002</v>
      </c>
    </row>
    <row r="86" spans="1:6" x14ac:dyDescent="0.2">
      <c r="A86" s="16" t="s">
        <v>13</v>
      </c>
      <c r="B86" s="124" t="s">
        <v>183</v>
      </c>
      <c r="C86" s="12">
        <v>2.9999999999999997E-4</v>
      </c>
      <c r="D86" s="56">
        <f t="shared" si="4"/>
        <v>1.501617</v>
      </c>
      <c r="E86" s="338">
        <v>6.3E-3</v>
      </c>
      <c r="F86" s="56">
        <f t="shared" si="5"/>
        <v>31.533957000000001</v>
      </c>
    </row>
    <row r="87" spans="1:6" x14ac:dyDescent="0.2">
      <c r="A87" s="16" t="s">
        <v>70</v>
      </c>
      <c r="B87" s="124" t="s">
        <v>184</v>
      </c>
      <c r="C87" s="12">
        <v>2.0000000000000001E-4</v>
      </c>
      <c r="D87" s="56">
        <f t="shared" si="4"/>
        <v>1.0010780000000001</v>
      </c>
      <c r="E87" s="338">
        <v>2.0000000000000001E-4</v>
      </c>
      <c r="F87" s="56">
        <f t="shared" si="5"/>
        <v>1.0010780000000001</v>
      </c>
    </row>
    <row r="88" spans="1:6" ht="13.5" thickBot="1" x14ac:dyDescent="0.25">
      <c r="A88" s="16" t="s">
        <v>76</v>
      </c>
      <c r="B88" s="124" t="s">
        <v>185</v>
      </c>
      <c r="C88" s="12">
        <v>0</v>
      </c>
      <c r="D88" s="56">
        <f t="shared" si="4"/>
        <v>0</v>
      </c>
      <c r="E88" s="339">
        <v>0</v>
      </c>
      <c r="F88" s="56">
        <f t="shared" si="5"/>
        <v>0</v>
      </c>
    </row>
    <row r="89" spans="1:6" ht="13.5" thickBot="1" x14ac:dyDescent="0.25">
      <c r="A89" s="235" t="s">
        <v>89</v>
      </c>
      <c r="B89" s="235"/>
      <c r="C89" s="87">
        <f>SUM(C83:C88)</f>
        <v>1.2800000000000001E-2</v>
      </c>
      <c r="D89" s="86">
        <f>SUM(D83:D88)</f>
        <v>64.068992000000009</v>
      </c>
      <c r="E89" s="87">
        <f>SUM(E83:E88)</f>
        <v>5.8700000000000002E-2</v>
      </c>
      <c r="F89" s="86">
        <f>SUM(F83:F88)</f>
        <v>293.81639300000001</v>
      </c>
    </row>
    <row r="90" spans="1:6" ht="13.5" thickBot="1" x14ac:dyDescent="0.25">
      <c r="A90" s="340" t="s">
        <v>79</v>
      </c>
      <c r="B90" s="341" t="s">
        <v>250</v>
      </c>
      <c r="C90" s="342"/>
      <c r="D90" s="343"/>
      <c r="E90" s="342">
        <f>C50*E89</f>
        <v>2.1014600000000005E-2</v>
      </c>
      <c r="F90" s="344">
        <f>E90*$E$31</f>
        <v>105.18626869400003</v>
      </c>
    </row>
    <row r="91" spans="1:6" ht="26.25" thickBot="1" x14ac:dyDescent="0.25">
      <c r="A91" s="340" t="s">
        <v>86</v>
      </c>
      <c r="B91" s="341" t="s">
        <v>251</v>
      </c>
      <c r="C91" s="342"/>
      <c r="D91" s="343"/>
      <c r="E91" s="342">
        <f>C50*E38</f>
        <v>6.959520000000001E-2</v>
      </c>
      <c r="F91" s="344">
        <f>E91*$E$31</f>
        <v>348.35111812800005</v>
      </c>
    </row>
    <row r="92" spans="1:6" ht="13.5" thickBot="1" x14ac:dyDescent="0.25">
      <c r="A92" s="340"/>
      <c r="B92" s="345" t="s">
        <v>252</v>
      </c>
      <c r="C92" s="346">
        <f>C89+C91+C90</f>
        <v>1.2800000000000001E-2</v>
      </c>
      <c r="D92" s="347">
        <f>SUM(D89:D91)</f>
        <v>64.068992000000009</v>
      </c>
      <c r="E92" s="348">
        <f>SUM(E89:E91)</f>
        <v>0.14930980000000002</v>
      </c>
      <c r="F92" s="347">
        <f>SUM(F89:F91)</f>
        <v>747.35377982200009</v>
      </c>
    </row>
    <row r="93" spans="1:6" x14ac:dyDescent="0.2">
      <c r="A93" s="176"/>
      <c r="B93" s="176"/>
      <c r="C93" s="176"/>
      <c r="D93" s="176"/>
      <c r="E93" s="176"/>
      <c r="F93" s="176"/>
    </row>
    <row r="94" spans="1:6" x14ac:dyDescent="0.2">
      <c r="A94" s="176"/>
      <c r="B94" s="176"/>
      <c r="C94" s="176"/>
      <c r="D94" s="176"/>
      <c r="E94" s="176"/>
      <c r="F94" s="176"/>
    </row>
    <row r="95" spans="1:6" ht="12.75" customHeight="1" x14ac:dyDescent="0.2">
      <c r="A95" s="245" t="s">
        <v>140</v>
      </c>
      <c r="B95" s="245"/>
      <c r="C95" s="245"/>
      <c r="D95" s="245"/>
      <c r="E95" s="326"/>
      <c r="F95"/>
    </row>
    <row r="96" spans="1:6" x14ac:dyDescent="0.2">
      <c r="A96" s="128" t="s">
        <v>24</v>
      </c>
      <c r="B96" s="220" t="s">
        <v>142</v>
      </c>
      <c r="C96" s="220"/>
      <c r="D96" s="52" t="s">
        <v>19</v>
      </c>
      <c r="E96" s="52" t="s">
        <v>19</v>
      </c>
      <c r="F96"/>
    </row>
    <row r="97" spans="1:6" ht="12.75" customHeight="1" x14ac:dyDescent="0.2">
      <c r="A97" s="126" t="s">
        <v>10</v>
      </c>
      <c r="B97" s="221" t="s">
        <v>141</v>
      </c>
      <c r="C97" s="221"/>
      <c r="D97" s="57">
        <f>($D$31/220*50%+$D$31/220)*0</f>
        <v>0</v>
      </c>
      <c r="E97" s="57">
        <f>($D$31/220*50%+$D$31/220)*0</f>
        <v>0</v>
      </c>
      <c r="F97"/>
    </row>
    <row r="98" spans="1:6" x14ac:dyDescent="0.2">
      <c r="A98" s="235" t="s">
        <v>89</v>
      </c>
      <c r="B98" s="235"/>
      <c r="C98" s="235"/>
      <c r="D98" s="88">
        <f>D97</f>
        <v>0</v>
      </c>
      <c r="E98" s="88">
        <f>E97</f>
        <v>0</v>
      </c>
      <c r="F98"/>
    </row>
    <row r="99" spans="1:6" x14ac:dyDescent="0.2">
      <c r="A99" s="222"/>
      <c r="B99" s="222"/>
      <c r="C99" s="222"/>
      <c r="D99" s="222"/>
      <c r="E99" s="176"/>
      <c r="F99"/>
    </row>
    <row r="100" spans="1:6" x14ac:dyDescent="0.2">
      <c r="A100" s="253" t="s">
        <v>143</v>
      </c>
      <c r="B100" s="254"/>
      <c r="C100" s="254"/>
      <c r="D100" s="255"/>
      <c r="E100" s="323"/>
      <c r="F100"/>
    </row>
    <row r="101" spans="1:6" x14ac:dyDescent="0.2">
      <c r="A101" s="128">
        <v>4</v>
      </c>
      <c r="B101" s="220" t="s">
        <v>25</v>
      </c>
      <c r="C101" s="220"/>
      <c r="D101" s="52" t="s">
        <v>19</v>
      </c>
      <c r="E101" s="52" t="s">
        <v>19</v>
      </c>
      <c r="F101"/>
    </row>
    <row r="102" spans="1:6" x14ac:dyDescent="0.2">
      <c r="A102" s="126" t="s">
        <v>23</v>
      </c>
      <c r="B102" s="221" t="s">
        <v>187</v>
      </c>
      <c r="C102" s="221"/>
      <c r="D102" s="85">
        <f>D89</f>
        <v>64.068992000000009</v>
      </c>
      <c r="E102" s="85">
        <f>F92</f>
        <v>747.35377982200009</v>
      </c>
      <c r="F102"/>
    </row>
    <row r="103" spans="1:6" x14ac:dyDescent="0.2">
      <c r="A103" s="126" t="s">
        <v>24</v>
      </c>
      <c r="B103" s="221" t="s">
        <v>188</v>
      </c>
      <c r="C103" s="221"/>
      <c r="D103" s="85">
        <f>D98</f>
        <v>0</v>
      </c>
      <c r="E103" s="85">
        <f>E98</f>
        <v>0</v>
      </c>
      <c r="F103"/>
    </row>
    <row r="104" spans="1:6" x14ac:dyDescent="0.2">
      <c r="A104" s="235" t="s">
        <v>89</v>
      </c>
      <c r="B104" s="235"/>
      <c r="C104" s="235"/>
      <c r="D104" s="90">
        <f>SUM(D102:D103)</f>
        <v>64.068992000000009</v>
      </c>
      <c r="E104" s="90">
        <f>SUM(E102:E103)</f>
        <v>747.35377982200009</v>
      </c>
      <c r="F104"/>
    </row>
    <row r="105" spans="1:6" x14ac:dyDescent="0.2">
      <c r="A105" s="246"/>
      <c r="B105" s="247"/>
      <c r="C105" s="247"/>
      <c r="D105" s="248"/>
      <c r="E105" s="177"/>
      <c r="F105"/>
    </row>
    <row r="106" spans="1:6" x14ac:dyDescent="0.2">
      <c r="A106" s="229" t="s">
        <v>144</v>
      </c>
      <c r="B106" s="230"/>
      <c r="C106" s="230"/>
      <c r="D106" s="231"/>
      <c r="E106" s="320"/>
      <c r="F106"/>
    </row>
    <row r="107" spans="1:6" x14ac:dyDescent="0.2">
      <c r="A107" s="125">
        <v>5</v>
      </c>
      <c r="B107" s="220" t="s">
        <v>22</v>
      </c>
      <c r="C107" s="220"/>
      <c r="D107" s="52" t="s">
        <v>19</v>
      </c>
      <c r="E107" s="52" t="s">
        <v>19</v>
      </c>
      <c r="F107"/>
    </row>
    <row r="108" spans="1:6" x14ac:dyDescent="0.2">
      <c r="A108" s="126" t="s">
        <v>10</v>
      </c>
      <c r="B108" s="221" t="s">
        <v>35</v>
      </c>
      <c r="C108" s="252"/>
      <c r="D108" s="56">
        <v>0</v>
      </c>
      <c r="E108" s="56">
        <v>0</v>
      </c>
      <c r="F108"/>
    </row>
    <row r="109" spans="1:6" x14ac:dyDescent="0.2">
      <c r="A109" s="126" t="s">
        <v>11</v>
      </c>
      <c r="B109" s="221" t="s">
        <v>39</v>
      </c>
      <c r="C109" s="252"/>
      <c r="D109" s="59">
        <v>0</v>
      </c>
      <c r="E109" s="59">
        <v>0</v>
      </c>
      <c r="F109"/>
    </row>
    <row r="110" spans="1:6" x14ac:dyDescent="0.2">
      <c r="A110" s="126" t="s">
        <v>12</v>
      </c>
      <c r="B110" s="221" t="s">
        <v>38</v>
      </c>
      <c r="C110" s="221"/>
      <c r="D110" s="59">
        <v>0</v>
      </c>
      <c r="E110" s="59">
        <v>0</v>
      </c>
      <c r="F110"/>
    </row>
    <row r="111" spans="1:6" x14ac:dyDescent="0.2">
      <c r="A111" s="126" t="s">
        <v>13</v>
      </c>
      <c r="B111" s="221" t="s">
        <v>0</v>
      </c>
      <c r="C111" s="252"/>
      <c r="D111" s="59">
        <v>0</v>
      </c>
      <c r="E111" s="59">
        <v>0</v>
      </c>
      <c r="F111"/>
    </row>
    <row r="112" spans="1:6" ht="12.75" customHeight="1" x14ac:dyDescent="0.2">
      <c r="A112" s="235" t="s">
        <v>89</v>
      </c>
      <c r="B112" s="235"/>
      <c r="C112" s="235"/>
      <c r="D112" s="86">
        <f>SUM(D108:D111)</f>
        <v>0</v>
      </c>
      <c r="E112" s="86">
        <f>SUM(E108:E111)</f>
        <v>0</v>
      </c>
      <c r="F112"/>
    </row>
    <row r="113" spans="1:7" x14ac:dyDescent="0.2">
      <c r="A113" s="222"/>
      <c r="B113" s="222"/>
      <c r="C113" s="222"/>
      <c r="D113" s="222"/>
      <c r="E113" s="176"/>
      <c r="F113"/>
    </row>
    <row r="114" spans="1:7" x14ac:dyDescent="0.2">
      <c r="A114" s="235" t="s">
        <v>145</v>
      </c>
      <c r="B114" s="235"/>
      <c r="C114" s="235"/>
      <c r="D114" s="235"/>
      <c r="E114" s="323"/>
      <c r="F114"/>
    </row>
    <row r="115" spans="1:7" x14ac:dyDescent="0.2">
      <c r="A115" s="93">
        <v>6</v>
      </c>
      <c r="B115" s="94" t="s">
        <v>146</v>
      </c>
      <c r="C115" s="51" t="s">
        <v>1</v>
      </c>
      <c r="D115" s="53" t="s">
        <v>19</v>
      </c>
      <c r="E115" s="53" t="s">
        <v>19</v>
      </c>
      <c r="F115"/>
    </row>
    <row r="116" spans="1:7" x14ac:dyDescent="0.2">
      <c r="A116" s="126" t="s">
        <v>10</v>
      </c>
      <c r="B116" s="124" t="s">
        <v>147</v>
      </c>
      <c r="C116" s="18">
        <f>'Assist Tec Adm SN'!C116</f>
        <v>6.0000000000000001E-3</v>
      </c>
      <c r="D116" s="56">
        <f>C116*(D$31+$D$67+$D$77+$D$104+$D$112)</f>
        <v>57.064373195964016</v>
      </c>
      <c r="E116" s="56">
        <f>C116*(E$31+$E$67+$F$77+$E$104+$E$112)</f>
        <v>58.558601252959413</v>
      </c>
      <c r="F116"/>
      <c r="G116" s="265"/>
    </row>
    <row r="117" spans="1:7" x14ac:dyDescent="0.2">
      <c r="A117" s="14" t="s">
        <v>11</v>
      </c>
      <c r="B117" s="127" t="s">
        <v>148</v>
      </c>
      <c r="C117" s="19">
        <f>'Assist Tec Adm SN'!C117</f>
        <v>6.0000000000000001E-3</v>
      </c>
      <c r="D117" s="56">
        <f>C117*(D$31+$D$67+$D$77+$D$104+$D$112+$D$116)</f>
        <v>57.406759435139804</v>
      </c>
      <c r="E117" s="56">
        <f>C117*(E$31+$E$67+$F$77+$E$104+$E$112+$E$116)</f>
        <v>58.909952860477169</v>
      </c>
      <c r="F117"/>
      <c r="G117" s="265"/>
    </row>
    <row r="118" spans="1:7" x14ac:dyDescent="0.2">
      <c r="A118" s="14" t="s">
        <v>12</v>
      </c>
      <c r="B118" s="127" t="s">
        <v>149</v>
      </c>
      <c r="C118" s="19"/>
      <c r="D118" s="56"/>
      <c r="E118" s="56"/>
      <c r="F118"/>
    </row>
    <row r="119" spans="1:7" x14ac:dyDescent="0.2">
      <c r="A119" s="8"/>
      <c r="B119" s="124" t="s">
        <v>151</v>
      </c>
      <c r="C119" s="12">
        <v>0.05</v>
      </c>
      <c r="D119" s="56">
        <f>((D$31+$D$67+$D$77+$D$104+$D$112+$D$116+$D$117)*C119)/(100%-8.65%)</f>
        <v>526.830870203892</v>
      </c>
      <c r="E119" s="56">
        <f>((E$31+$E$67+$F$77+$E$104+$E$112+$E$116+$E$117)*C119)/(100%-8.65%)</f>
        <v>540.62591295055677</v>
      </c>
      <c r="F119"/>
    </row>
    <row r="120" spans="1:7" x14ac:dyDescent="0.2">
      <c r="A120" s="8"/>
      <c r="B120" s="124" t="s">
        <v>152</v>
      </c>
      <c r="C120" s="12">
        <v>0</v>
      </c>
      <c r="D120" s="56">
        <f>((D$31+$D$67+$D$77+$D$104+$D$112+$D$116+$D$117)*C120)/(100%-8.65%)</f>
        <v>0</v>
      </c>
      <c r="E120" s="56">
        <f>((E$31+$E$67+$F$77+$E$104+$E$112+$E$116+$E$117)*C120)/(100%-8.65%)</f>
        <v>0</v>
      </c>
      <c r="F120"/>
    </row>
    <row r="121" spans="1:7" x14ac:dyDescent="0.2">
      <c r="A121" s="8"/>
      <c r="B121" s="124" t="s">
        <v>150</v>
      </c>
      <c r="C121" s="12">
        <v>0.01</v>
      </c>
      <c r="D121" s="56">
        <f>((D$31)*C121)/(100%-8.65%)</f>
        <v>54.793541324575813</v>
      </c>
      <c r="E121" s="56">
        <f>((E$31)*C121)/(100%-8.65%)</f>
        <v>54.793541324575813</v>
      </c>
      <c r="F121"/>
    </row>
    <row r="122" spans="1:7" ht="12.75" customHeight="1" x14ac:dyDescent="0.2">
      <c r="A122" s="235" t="s">
        <v>89</v>
      </c>
      <c r="B122" s="235"/>
      <c r="C122" s="95">
        <f>SUM(C116:C121)</f>
        <v>7.1999999999999995E-2</v>
      </c>
      <c r="D122" s="86">
        <f>SUM(D116:D121)</f>
        <v>696.09554415957166</v>
      </c>
      <c r="E122" s="86">
        <f>SUM(E116:E121)</f>
        <v>712.88800838856912</v>
      </c>
      <c r="F122"/>
    </row>
    <row r="123" spans="1:7" ht="12.75" customHeight="1" x14ac:dyDescent="0.2">
      <c r="A123" s="222"/>
      <c r="B123" s="222"/>
      <c r="C123" s="222"/>
      <c r="D123" s="222"/>
      <c r="E123" s="176"/>
      <c r="F123"/>
    </row>
    <row r="124" spans="1:7" ht="12.75" customHeight="1" x14ac:dyDescent="0.2">
      <c r="A124" s="259" t="s">
        <v>26</v>
      </c>
      <c r="B124" s="259"/>
      <c r="C124" s="259"/>
      <c r="D124" s="259"/>
      <c r="E124" s="327"/>
      <c r="F124"/>
    </row>
    <row r="125" spans="1:7" x14ac:dyDescent="0.2">
      <c r="A125" s="125" t="s">
        <v>2</v>
      </c>
      <c r="B125" s="258" t="s">
        <v>3</v>
      </c>
      <c r="C125" s="258"/>
      <c r="D125" s="52" t="s">
        <v>19</v>
      </c>
      <c r="E125" s="52" t="s">
        <v>19</v>
      </c>
      <c r="F125" s="317"/>
    </row>
    <row r="126" spans="1:7" x14ac:dyDescent="0.2">
      <c r="A126" s="126" t="s">
        <v>10</v>
      </c>
      <c r="B126" s="238" t="s">
        <v>27</v>
      </c>
      <c r="C126" s="238"/>
      <c r="D126" s="56">
        <f>D31</f>
        <v>5005.3900000000003</v>
      </c>
      <c r="E126" s="56">
        <f>E31</f>
        <v>5005.3900000000003</v>
      </c>
      <c r="F126" s="318"/>
    </row>
    <row r="127" spans="1:7" x14ac:dyDescent="0.2">
      <c r="A127" s="126" t="s">
        <v>11</v>
      </c>
      <c r="B127" s="238" t="s">
        <v>117</v>
      </c>
      <c r="C127" s="250"/>
      <c r="D127" s="56">
        <f>D67</f>
        <v>4086.6620183659998</v>
      </c>
      <c r="E127" s="56">
        <f>E67</f>
        <v>3671.0174360000001</v>
      </c>
      <c r="F127" s="318"/>
    </row>
    <row r="128" spans="1:7" x14ac:dyDescent="0.2">
      <c r="A128" s="126" t="s">
        <v>12</v>
      </c>
      <c r="B128" s="238" t="s">
        <v>153</v>
      </c>
      <c r="C128" s="238"/>
      <c r="D128" s="56">
        <f>D77</f>
        <v>354.60785562800004</v>
      </c>
      <c r="E128" s="56">
        <f>F77</f>
        <v>336.00565967123293</v>
      </c>
      <c r="F128" s="318"/>
    </row>
    <row r="129" spans="1:7" x14ac:dyDescent="0.2">
      <c r="A129" s="126" t="s">
        <v>13</v>
      </c>
      <c r="B129" s="238" t="s">
        <v>154</v>
      </c>
      <c r="C129" s="238"/>
      <c r="D129" s="56">
        <f>D104</f>
        <v>64.068992000000009</v>
      </c>
      <c r="E129" s="56">
        <f>E104</f>
        <v>747.35377982200009</v>
      </c>
      <c r="F129" s="318"/>
    </row>
    <row r="130" spans="1:7" x14ac:dyDescent="0.2">
      <c r="A130" s="126" t="s">
        <v>70</v>
      </c>
      <c r="B130" s="239" t="s">
        <v>155</v>
      </c>
      <c r="C130" s="240"/>
      <c r="D130" s="56">
        <f>D112</f>
        <v>0</v>
      </c>
      <c r="E130" s="56">
        <f>E112</f>
        <v>0</v>
      </c>
      <c r="F130" s="318"/>
    </row>
    <row r="131" spans="1:7" x14ac:dyDescent="0.2">
      <c r="A131" s="126"/>
      <c r="B131" s="256" t="s">
        <v>156</v>
      </c>
      <c r="C131" s="257"/>
      <c r="D131" s="56">
        <f>SUM(D126:D130)</f>
        <v>9510.7288659940023</v>
      </c>
      <c r="E131" s="56">
        <f>SUM(E126:E130)</f>
        <v>9759.7668754932347</v>
      </c>
      <c r="F131" s="318"/>
    </row>
    <row r="132" spans="1:7" x14ac:dyDescent="0.2">
      <c r="A132" s="126">
        <v>5</v>
      </c>
      <c r="B132" s="249" t="s">
        <v>157</v>
      </c>
      <c r="C132" s="249"/>
      <c r="D132" s="56">
        <f>D122</f>
        <v>696.09554415957166</v>
      </c>
      <c r="E132" s="56">
        <f>E122</f>
        <v>712.88800838856912</v>
      </c>
      <c r="F132" s="318"/>
    </row>
    <row r="133" spans="1:7" x14ac:dyDescent="0.2">
      <c r="A133" s="15"/>
      <c r="B133" s="237" t="s">
        <v>50</v>
      </c>
      <c r="C133" s="237"/>
      <c r="D133" s="58">
        <f>SUM(D131:D132)</f>
        <v>10206.824410153575</v>
      </c>
      <c r="E133" s="58">
        <f>SUM(E131:E132)</f>
        <v>10472.654883881803</v>
      </c>
      <c r="F133" s="328"/>
      <c r="G133" s="113"/>
    </row>
    <row r="134" spans="1:7" x14ac:dyDescent="0.2">
      <c r="A134" s="1"/>
      <c r="B134" s="171"/>
      <c r="C134" s="4"/>
      <c r="D134" s="49"/>
      <c r="E134" s="49"/>
      <c r="F134" s="49"/>
      <c r="G134" s="113"/>
    </row>
    <row r="135" spans="1:7" ht="22.5" customHeight="1" x14ac:dyDescent="0.2">
      <c r="A135" s="263" t="str">
        <f>'Assist Tec Adm SN'!A135</f>
        <v>São Luis/MA, 31 de agosto de 2020.</v>
      </c>
      <c r="B135" s="263"/>
      <c r="C135" s="263"/>
      <c r="D135" s="263"/>
      <c r="E135" s="174"/>
      <c r="F135" s="174"/>
      <c r="G135" s="113"/>
    </row>
    <row r="136" spans="1:7" ht="36" customHeight="1" x14ac:dyDescent="0.2">
      <c r="A136" s="264"/>
      <c r="B136" s="264"/>
      <c r="C136" s="264"/>
      <c r="D136" s="264"/>
      <c r="E136" s="175"/>
      <c r="F136" s="175"/>
      <c r="G136" s="113"/>
    </row>
    <row r="137" spans="1:7" x14ac:dyDescent="0.2">
      <c r="A137" s="263" t="s">
        <v>241</v>
      </c>
      <c r="B137" s="263"/>
      <c r="C137" s="263"/>
      <c r="D137" s="263"/>
      <c r="E137" s="174"/>
      <c r="F137" s="174"/>
    </row>
    <row r="138" spans="1:7" x14ac:dyDescent="0.2">
      <c r="A138" s="263" t="s">
        <v>41</v>
      </c>
      <c r="B138" s="263"/>
      <c r="C138" s="263"/>
      <c r="D138" s="263"/>
      <c r="E138" s="174"/>
      <c r="F138" s="174"/>
      <c r="G138" s="114"/>
    </row>
    <row r="139" spans="1:7" x14ac:dyDescent="0.2">
      <c r="A139" s="2"/>
      <c r="B139" s="2"/>
      <c r="C139" s="2"/>
      <c r="D139" s="54"/>
      <c r="E139" s="54"/>
      <c r="F139" s="54"/>
    </row>
    <row r="140" spans="1:7" x14ac:dyDescent="0.2">
      <c r="A140" s="5"/>
      <c r="B140" s="6"/>
      <c r="C140" s="6"/>
      <c r="D140" s="60"/>
      <c r="E140" s="60"/>
      <c r="F140" s="60"/>
    </row>
    <row r="141" spans="1:7" x14ac:dyDescent="0.2">
      <c r="A141" s="6"/>
      <c r="B141" s="6"/>
      <c r="C141" s="6"/>
      <c r="D141" s="60"/>
      <c r="E141" s="60"/>
      <c r="F141" s="60"/>
    </row>
    <row r="142" spans="1:7" x14ac:dyDescent="0.2">
      <c r="A142" s="7"/>
      <c r="B142" s="7"/>
      <c r="C142" s="7"/>
      <c r="D142" s="50"/>
      <c r="E142" s="50"/>
      <c r="F142" s="50"/>
    </row>
    <row r="152" spans="1:6" x14ac:dyDescent="0.2">
      <c r="A152" s="3"/>
      <c r="B152" s="3"/>
      <c r="C152" s="3"/>
      <c r="D152" s="61"/>
      <c r="E152" s="61"/>
      <c r="F152" s="61"/>
    </row>
    <row r="153" spans="1:6" x14ac:dyDescent="0.2">
      <c r="A153" s="3"/>
      <c r="B153" s="3"/>
      <c r="C153" s="3"/>
      <c r="D153" s="61"/>
      <c r="E153" s="61"/>
      <c r="F153" s="61"/>
    </row>
    <row r="154" spans="1:6" x14ac:dyDescent="0.2">
      <c r="A154" s="3"/>
      <c r="B154" s="3"/>
      <c r="C154" s="3"/>
      <c r="D154" s="61"/>
      <c r="E154" s="61"/>
      <c r="F154" s="61"/>
    </row>
    <row r="155" spans="1:6" ht="12.75" customHeight="1" x14ac:dyDescent="0.2"/>
    <row r="161" spans="4:6" ht="12.75" customHeight="1" x14ac:dyDescent="0.2"/>
    <row r="163" spans="4:6" x14ac:dyDescent="0.2">
      <c r="D163"/>
      <c r="E163"/>
      <c r="F163"/>
    </row>
    <row r="164" spans="4:6" x14ac:dyDescent="0.2">
      <c r="D164"/>
      <c r="E164"/>
      <c r="F164"/>
    </row>
    <row r="165" spans="4:6" x14ac:dyDescent="0.2">
      <c r="D165"/>
      <c r="E165"/>
      <c r="F165"/>
    </row>
    <row r="166" spans="4:6" x14ac:dyDescent="0.2">
      <c r="D166"/>
      <c r="E166"/>
      <c r="F166"/>
    </row>
    <row r="167" spans="4:6" x14ac:dyDescent="0.2">
      <c r="D167"/>
      <c r="E167"/>
      <c r="F167"/>
    </row>
    <row r="168" spans="4:6" x14ac:dyDescent="0.2">
      <c r="D168"/>
      <c r="E168"/>
      <c r="F168"/>
    </row>
    <row r="169" spans="4:6" x14ac:dyDescent="0.2">
      <c r="D169"/>
      <c r="E169"/>
      <c r="F169"/>
    </row>
    <row r="170" spans="4:6" x14ac:dyDescent="0.2">
      <c r="D170"/>
      <c r="E170"/>
      <c r="F170"/>
    </row>
    <row r="171" spans="4:6" x14ac:dyDescent="0.2">
      <c r="D171"/>
      <c r="E171"/>
      <c r="F171"/>
    </row>
  </sheetData>
  <mergeCells count="94">
    <mergeCell ref="E69:F69"/>
    <mergeCell ref="A135:D135"/>
    <mergeCell ref="A136:D136"/>
    <mergeCell ref="A137:D137"/>
    <mergeCell ref="A138:D138"/>
    <mergeCell ref="B53:C53"/>
    <mergeCell ref="B57:C57"/>
    <mergeCell ref="B58:C58"/>
    <mergeCell ref="A32:D32"/>
    <mergeCell ref="A33:D33"/>
    <mergeCell ref="A34:D34"/>
    <mergeCell ref="A38:B38"/>
    <mergeCell ref="A39:D39"/>
    <mergeCell ref="A40:D40"/>
    <mergeCell ref="A50:B50"/>
    <mergeCell ref="A31:C31"/>
    <mergeCell ref="C13:D13"/>
    <mergeCell ref="C14:D14"/>
    <mergeCell ref="A15:D15"/>
    <mergeCell ref="C16:D16"/>
    <mergeCell ref="A21:D21"/>
    <mergeCell ref="A22:B22"/>
    <mergeCell ref="A23:B23"/>
    <mergeCell ref="C20:D20"/>
    <mergeCell ref="C17:D17"/>
    <mergeCell ref="C18:D18"/>
    <mergeCell ref="C19:D19"/>
    <mergeCell ref="A51:D51"/>
    <mergeCell ref="A52:D52"/>
    <mergeCell ref="B54:C54"/>
    <mergeCell ref="A11:D11"/>
    <mergeCell ref="A1:D1"/>
    <mergeCell ref="A2:D2"/>
    <mergeCell ref="A3:D3"/>
    <mergeCell ref="A4:D4"/>
    <mergeCell ref="A5:D5"/>
    <mergeCell ref="A6:D6"/>
    <mergeCell ref="C7:D7"/>
    <mergeCell ref="C8:D8"/>
    <mergeCell ref="C9:D9"/>
    <mergeCell ref="C10:D10"/>
    <mergeCell ref="C12:D12"/>
    <mergeCell ref="A105:D105"/>
    <mergeCell ref="A98:C98"/>
    <mergeCell ref="A99:D99"/>
    <mergeCell ref="A100:D100"/>
    <mergeCell ref="B103:C103"/>
    <mergeCell ref="A104:C104"/>
    <mergeCell ref="B102:C102"/>
    <mergeCell ref="B101:C101"/>
    <mergeCell ref="B55:C55"/>
    <mergeCell ref="B64:C64"/>
    <mergeCell ref="B65:C65"/>
    <mergeCell ref="B66:C66"/>
    <mergeCell ref="A67:C67"/>
    <mergeCell ref="A68:D68"/>
    <mergeCell ref="B56:C56"/>
    <mergeCell ref="A60:C60"/>
    <mergeCell ref="A62:D62"/>
    <mergeCell ref="B63:C63"/>
    <mergeCell ref="B59:C59"/>
    <mergeCell ref="A61:D61"/>
    <mergeCell ref="B97:C97"/>
    <mergeCell ref="A69:D69"/>
    <mergeCell ref="A77:B77"/>
    <mergeCell ref="A78:D78"/>
    <mergeCell ref="A79:D79"/>
    <mergeCell ref="A80:D80"/>
    <mergeCell ref="A89:B89"/>
    <mergeCell ref="A95:D95"/>
    <mergeCell ref="B96:C96"/>
    <mergeCell ref="A81:D81"/>
    <mergeCell ref="B111:C111"/>
    <mergeCell ref="A112:C112"/>
    <mergeCell ref="A113:D113"/>
    <mergeCell ref="G116:G117"/>
    <mergeCell ref="A122:B122"/>
    <mergeCell ref="A114:D114"/>
    <mergeCell ref="A106:D106"/>
    <mergeCell ref="B107:C107"/>
    <mergeCell ref="B108:C108"/>
    <mergeCell ref="B109:C109"/>
    <mergeCell ref="B110:C110"/>
    <mergeCell ref="B133:C133"/>
    <mergeCell ref="B128:C128"/>
    <mergeCell ref="B129:C129"/>
    <mergeCell ref="B130:C130"/>
    <mergeCell ref="B131:C131"/>
    <mergeCell ref="B132:C132"/>
    <mergeCell ref="A123:D123"/>
    <mergeCell ref="A124:D124"/>
    <mergeCell ref="B125:C125"/>
    <mergeCell ref="B126:C126"/>
    <mergeCell ref="B127:C127"/>
  </mergeCells>
  <printOptions horizontalCentered="1" verticalCentered="1"/>
  <pageMargins left="0.51181102362204722" right="0.51181102362204722" top="0.78740157480314965" bottom="1.1811023622047245" header="0.31496062992125984" footer="7.874015748031496E-2"/>
  <pageSetup paperSize="9" scale="72" orientation="portrait" r:id="rId1"/>
  <headerFooter>
    <oddHeader>&amp;L&amp;G</oddHeader>
    <oddFooter>&amp;C&amp;G</oddFooter>
  </headerFooter>
  <rowBreaks count="1" manualBreakCount="1">
    <brk id="68" max="5"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1"/>
  <sheetViews>
    <sheetView view="pageBreakPreview" zoomScale="130" zoomScaleNormal="130" zoomScaleSheetLayoutView="130" workbookViewId="0">
      <selection activeCell="E1" sqref="E1:F1048576"/>
    </sheetView>
  </sheetViews>
  <sheetFormatPr defaultRowHeight="12.75" x14ac:dyDescent="0.2"/>
  <cols>
    <col min="1" max="1" width="6.28515625" customWidth="1"/>
    <col min="2" max="2" width="68.85546875" customWidth="1"/>
    <col min="3" max="3" width="10" customWidth="1"/>
    <col min="4" max="6" width="14.28515625" style="62" customWidth="1"/>
    <col min="7" max="7" width="17.7109375" customWidth="1"/>
  </cols>
  <sheetData>
    <row r="1" spans="1:6" x14ac:dyDescent="0.2">
      <c r="A1" s="206" t="s">
        <v>43</v>
      </c>
      <c r="B1" s="207"/>
      <c r="C1" s="207"/>
      <c r="D1" s="207"/>
      <c r="E1" s="307"/>
      <c r="F1" s="307"/>
    </row>
    <row r="2" spans="1:6" ht="12.75" customHeight="1" x14ac:dyDescent="0.2">
      <c r="A2" s="206" t="s">
        <v>42</v>
      </c>
      <c r="B2" s="206"/>
      <c r="C2" s="206"/>
      <c r="D2" s="206"/>
      <c r="E2" s="308"/>
      <c r="F2" s="308"/>
    </row>
    <row r="3" spans="1:6" ht="12.75" customHeight="1" x14ac:dyDescent="0.2">
      <c r="A3" s="209" t="s">
        <v>104</v>
      </c>
      <c r="B3" s="209"/>
      <c r="C3" s="209"/>
      <c r="D3" s="209"/>
      <c r="E3" s="309"/>
      <c r="F3" s="309"/>
    </row>
    <row r="4" spans="1:6" x14ac:dyDescent="0.2">
      <c r="A4" s="210" t="str">
        <f>'Assist Tec Adm SN'!A4:D4</f>
        <v>Processo Eletrônico n.ºXX/2020</v>
      </c>
      <c r="B4" s="210"/>
      <c r="C4" s="210"/>
      <c r="D4" s="210"/>
      <c r="E4" s="310"/>
      <c r="F4" s="310"/>
    </row>
    <row r="5" spans="1:6" x14ac:dyDescent="0.2">
      <c r="A5" s="217"/>
      <c r="B5" s="218"/>
      <c r="C5" s="218"/>
      <c r="D5" s="219"/>
      <c r="E5" s="176"/>
      <c r="F5" s="176"/>
    </row>
    <row r="6" spans="1:6" x14ac:dyDescent="0.2">
      <c r="A6" s="208" t="s">
        <v>29</v>
      </c>
      <c r="B6" s="208"/>
      <c r="C6" s="208"/>
      <c r="D6" s="208"/>
      <c r="E6"/>
      <c r="F6"/>
    </row>
    <row r="7" spans="1:6" x14ac:dyDescent="0.2">
      <c r="A7" s="133" t="s">
        <v>10</v>
      </c>
      <c r="B7" s="132" t="s">
        <v>7</v>
      </c>
      <c r="C7" s="211">
        <v>44000</v>
      </c>
      <c r="D7" s="186"/>
      <c r="E7"/>
      <c r="F7"/>
    </row>
    <row r="8" spans="1:6" ht="12.75" customHeight="1" x14ac:dyDescent="0.2">
      <c r="A8" s="133" t="s">
        <v>11</v>
      </c>
      <c r="B8" s="132" t="s">
        <v>4</v>
      </c>
      <c r="C8" s="212" t="s">
        <v>107</v>
      </c>
      <c r="D8" s="213"/>
      <c r="E8"/>
      <c r="F8"/>
    </row>
    <row r="9" spans="1:6" x14ac:dyDescent="0.2">
      <c r="A9" s="133" t="s">
        <v>12</v>
      </c>
      <c r="B9" s="132" t="s">
        <v>9</v>
      </c>
      <c r="C9" s="186" t="s">
        <v>238</v>
      </c>
      <c r="D9" s="186"/>
      <c r="E9"/>
      <c r="F9"/>
    </row>
    <row r="10" spans="1:6" x14ac:dyDescent="0.2">
      <c r="A10" s="133" t="s">
        <v>13</v>
      </c>
      <c r="B10" s="132" t="s">
        <v>6</v>
      </c>
      <c r="C10" s="186">
        <v>12</v>
      </c>
      <c r="D10" s="186"/>
      <c r="E10"/>
      <c r="F10"/>
    </row>
    <row r="11" spans="1:6" x14ac:dyDescent="0.2">
      <c r="A11" s="214" t="s">
        <v>16</v>
      </c>
      <c r="B11" s="214"/>
      <c r="C11" s="214"/>
      <c r="D11" s="214"/>
      <c r="E11"/>
      <c r="F11"/>
    </row>
    <row r="12" spans="1:6" ht="27" customHeight="1" x14ac:dyDescent="0.2">
      <c r="A12" s="16" t="s">
        <v>10</v>
      </c>
      <c r="B12" s="156" t="s">
        <v>14</v>
      </c>
      <c r="C12" s="241" t="s">
        <v>231</v>
      </c>
      <c r="D12" s="241"/>
      <c r="E12"/>
      <c r="F12"/>
    </row>
    <row r="13" spans="1:6" x14ac:dyDescent="0.2">
      <c r="A13" s="133" t="s">
        <v>11</v>
      </c>
      <c r="B13" s="132" t="s">
        <v>15</v>
      </c>
      <c r="C13" s="186" t="s">
        <v>36</v>
      </c>
      <c r="D13" s="186"/>
      <c r="E13"/>
      <c r="F13"/>
    </row>
    <row r="14" spans="1:6" x14ac:dyDescent="0.2">
      <c r="A14" s="133" t="s">
        <v>12</v>
      </c>
      <c r="B14" s="132" t="s">
        <v>5</v>
      </c>
      <c r="C14" s="216">
        <v>23</v>
      </c>
      <c r="D14" s="216"/>
      <c r="E14"/>
      <c r="F14"/>
    </row>
    <row r="15" spans="1:6" x14ac:dyDescent="0.2">
      <c r="A15" s="208" t="s">
        <v>28</v>
      </c>
      <c r="B15" s="208"/>
      <c r="C15" s="208"/>
      <c r="D15" s="208"/>
      <c r="E15"/>
      <c r="F15"/>
    </row>
    <row r="16" spans="1:6" ht="24.75" customHeight="1" x14ac:dyDescent="0.2">
      <c r="A16" s="16" t="s">
        <v>10</v>
      </c>
      <c r="B16" s="157" t="s">
        <v>14</v>
      </c>
      <c r="C16" s="241" t="str">
        <f>C12</f>
        <v>Assistente Administrativo - CBO 4110-10</v>
      </c>
      <c r="D16" s="241"/>
      <c r="E16" s="312"/>
      <c r="F16" s="312"/>
    </row>
    <row r="17" spans="1:6" x14ac:dyDescent="0.2">
      <c r="A17" s="133" t="s">
        <v>11</v>
      </c>
      <c r="B17" s="132" t="s">
        <v>105</v>
      </c>
      <c r="C17" s="242">
        <v>2289.17</v>
      </c>
      <c r="D17" s="242"/>
      <c r="E17" s="314"/>
      <c r="F17" s="314"/>
    </row>
    <row r="18" spans="1:6" ht="25.5" customHeight="1" x14ac:dyDescent="0.2">
      <c r="A18" s="159" t="s">
        <v>12</v>
      </c>
      <c r="B18" s="160" t="s">
        <v>17</v>
      </c>
      <c r="C18" s="215" t="str">
        <f>C16</f>
        <v>Assistente Administrativo - CBO 4110-10</v>
      </c>
      <c r="D18" s="215"/>
      <c r="E18" s="313"/>
      <c r="F18" s="313"/>
    </row>
    <row r="19" spans="1:6" ht="12.75" customHeight="1" x14ac:dyDescent="0.2">
      <c r="A19" s="133" t="s">
        <v>13</v>
      </c>
      <c r="B19" s="132" t="s">
        <v>8</v>
      </c>
      <c r="C19" s="243">
        <v>43831</v>
      </c>
      <c r="D19" s="244"/>
      <c r="E19" s="315"/>
      <c r="F19" s="315"/>
    </row>
    <row r="20" spans="1:6" ht="12.75" customHeight="1" x14ac:dyDescent="0.2">
      <c r="A20" s="133" t="s">
        <v>70</v>
      </c>
      <c r="B20" s="132" t="s">
        <v>112</v>
      </c>
      <c r="C20" s="224">
        <v>1045</v>
      </c>
      <c r="D20" s="224"/>
      <c r="E20" s="316"/>
      <c r="F20" s="316"/>
    </row>
    <row r="21" spans="1:6" x14ac:dyDescent="0.2">
      <c r="A21" s="222"/>
      <c r="B21" s="222"/>
      <c r="C21" s="222"/>
      <c r="D21" s="222"/>
      <c r="E21" s="176"/>
      <c r="F21" s="176"/>
    </row>
    <row r="22" spans="1:6" x14ac:dyDescent="0.2">
      <c r="A22" s="235" t="s">
        <v>27</v>
      </c>
      <c r="B22" s="235"/>
      <c r="C22" s="17"/>
      <c r="D22" s="55"/>
      <c r="E22" s="55"/>
      <c r="F22"/>
    </row>
    <row r="23" spans="1:6" x14ac:dyDescent="0.2">
      <c r="A23" s="220" t="s">
        <v>18</v>
      </c>
      <c r="B23" s="220"/>
      <c r="C23" s="10" t="s">
        <v>1</v>
      </c>
      <c r="D23" s="52" t="s">
        <v>19</v>
      </c>
      <c r="E23" s="52" t="s">
        <v>19</v>
      </c>
      <c r="F23"/>
    </row>
    <row r="24" spans="1:6" x14ac:dyDescent="0.2">
      <c r="A24" s="133" t="s">
        <v>10</v>
      </c>
      <c r="B24" s="132" t="s">
        <v>20</v>
      </c>
      <c r="C24" s="48"/>
      <c r="D24" s="56">
        <f>C17</f>
        <v>2289.17</v>
      </c>
      <c r="E24" s="56">
        <v>2289.17</v>
      </c>
      <c r="F24"/>
    </row>
    <row r="25" spans="1:6" x14ac:dyDescent="0.2">
      <c r="A25" s="133" t="s">
        <v>11</v>
      </c>
      <c r="B25" s="91" t="s">
        <v>113</v>
      </c>
      <c r="C25" s="22">
        <v>0</v>
      </c>
      <c r="D25" s="57">
        <f>C25*D24</f>
        <v>0</v>
      </c>
      <c r="E25" s="57">
        <f>D25*E24</f>
        <v>0</v>
      </c>
      <c r="F25"/>
    </row>
    <row r="26" spans="1:6" x14ac:dyDescent="0.2">
      <c r="A26" s="133" t="s">
        <v>12</v>
      </c>
      <c r="B26" s="135" t="s">
        <v>114</v>
      </c>
      <c r="C26" s="22">
        <v>0</v>
      </c>
      <c r="D26" s="57">
        <f>C26*C20</f>
        <v>0</v>
      </c>
      <c r="E26" s="57">
        <f>D26*D20</f>
        <v>0</v>
      </c>
      <c r="F26"/>
    </row>
    <row r="27" spans="1:6" ht="12.75" customHeight="1" x14ac:dyDescent="0.2">
      <c r="A27" s="133" t="s">
        <v>13</v>
      </c>
      <c r="B27" s="91" t="s">
        <v>40</v>
      </c>
      <c r="C27" s="22">
        <v>0</v>
      </c>
      <c r="D27" s="57">
        <v>0</v>
      </c>
      <c r="E27" s="57">
        <v>0</v>
      </c>
      <c r="F27"/>
    </row>
    <row r="28" spans="1:6" x14ac:dyDescent="0.2">
      <c r="A28" s="133" t="s">
        <v>70</v>
      </c>
      <c r="B28" s="92" t="s">
        <v>115</v>
      </c>
      <c r="C28" s="22">
        <v>0</v>
      </c>
      <c r="D28" s="57">
        <v>0</v>
      </c>
      <c r="E28" s="57">
        <v>0</v>
      </c>
      <c r="F28"/>
    </row>
    <row r="29" spans="1:6" ht="12.75" customHeight="1" x14ac:dyDescent="0.2">
      <c r="A29" s="133" t="s">
        <v>76</v>
      </c>
      <c r="B29" s="92" t="s">
        <v>116</v>
      </c>
      <c r="C29" s="22">
        <v>0</v>
      </c>
      <c r="D29" s="57">
        <v>0</v>
      </c>
      <c r="E29" s="57">
        <v>0</v>
      </c>
      <c r="F29"/>
    </row>
    <row r="30" spans="1:6" x14ac:dyDescent="0.2">
      <c r="A30" s="133" t="s">
        <v>79</v>
      </c>
      <c r="B30" s="132" t="s">
        <v>0</v>
      </c>
      <c r="C30" s="12">
        <v>0</v>
      </c>
      <c r="D30" s="56">
        <v>0</v>
      </c>
      <c r="E30" s="56">
        <v>0</v>
      </c>
      <c r="F30"/>
    </row>
    <row r="31" spans="1:6" x14ac:dyDescent="0.2">
      <c r="A31" s="235" t="s">
        <v>89</v>
      </c>
      <c r="B31" s="235"/>
      <c r="C31" s="235"/>
      <c r="D31" s="86">
        <f>SUM(D24:D30)</f>
        <v>2289.17</v>
      </c>
      <c r="E31" s="86">
        <f>SUM(E24:E30)</f>
        <v>2289.17</v>
      </c>
      <c r="F31"/>
    </row>
    <row r="32" spans="1:6" ht="12.75" customHeight="1" x14ac:dyDescent="0.2">
      <c r="A32" s="223"/>
      <c r="B32" s="223"/>
      <c r="C32" s="223"/>
      <c r="D32" s="223"/>
      <c r="E32" s="319"/>
      <c r="F32" s="319"/>
    </row>
    <row r="33" spans="1:6" ht="12.75" customHeight="1" x14ac:dyDescent="0.2">
      <c r="A33" s="229" t="s">
        <v>117</v>
      </c>
      <c r="B33" s="230"/>
      <c r="C33" s="230"/>
      <c r="D33" s="231"/>
      <c r="E33" s="320"/>
      <c r="F33" s="320"/>
    </row>
    <row r="34" spans="1:6" ht="12.75" customHeight="1" x14ac:dyDescent="0.2">
      <c r="A34" s="232" t="s">
        <v>118</v>
      </c>
      <c r="B34" s="233"/>
      <c r="C34" s="233"/>
      <c r="D34" s="234"/>
      <c r="E34" s="311"/>
      <c r="F34" s="311"/>
    </row>
    <row r="35" spans="1:6" ht="12.75" customHeight="1" x14ac:dyDescent="0.2">
      <c r="A35" s="82" t="s">
        <v>30</v>
      </c>
      <c r="B35" s="83" t="s">
        <v>120</v>
      </c>
      <c r="C35" s="10" t="s">
        <v>1</v>
      </c>
      <c r="D35" s="52" t="s">
        <v>19</v>
      </c>
      <c r="E35" s="10" t="s">
        <v>1</v>
      </c>
      <c r="F35" s="52" t="s">
        <v>19</v>
      </c>
    </row>
    <row r="36" spans="1:6" ht="12.75" customHeight="1" x14ac:dyDescent="0.2">
      <c r="A36" s="133" t="s">
        <v>10</v>
      </c>
      <c r="B36" s="132" t="s">
        <v>109</v>
      </c>
      <c r="C36" s="12">
        <v>8.3299999999999999E-2</v>
      </c>
      <c r="D36" s="56">
        <f>(D$31*C36)</f>
        <v>190.687861</v>
      </c>
      <c r="E36" s="12">
        <v>8.3299999999999999E-2</v>
      </c>
      <c r="F36" s="56">
        <f>(E$31*E36)</f>
        <v>190.687861</v>
      </c>
    </row>
    <row r="37" spans="1:6" ht="12.75" customHeight="1" x14ac:dyDescent="0.2">
      <c r="A37" s="133" t="s">
        <v>11</v>
      </c>
      <c r="B37" s="132" t="s">
        <v>119</v>
      </c>
      <c r="C37" s="22">
        <v>0.121</v>
      </c>
      <c r="D37" s="56">
        <f>(D$31*C37)</f>
        <v>276.98957000000001</v>
      </c>
      <c r="E37" s="22">
        <v>0.1111</v>
      </c>
      <c r="F37" s="56">
        <f>(E$31*E37)</f>
        <v>254.32678700000002</v>
      </c>
    </row>
    <row r="38" spans="1:6" ht="12.75" customHeight="1" x14ac:dyDescent="0.2">
      <c r="A38" s="235" t="s">
        <v>89</v>
      </c>
      <c r="B38" s="235"/>
      <c r="C38" s="87">
        <f>SUM(C36:C37)</f>
        <v>0.20429999999999998</v>
      </c>
      <c r="D38" s="86">
        <f>SUM(D36:D37)</f>
        <v>467.67743100000001</v>
      </c>
      <c r="E38" s="87">
        <f>SUM(E36:E37)</f>
        <v>0.19440000000000002</v>
      </c>
      <c r="F38" s="86">
        <f>SUM(F36:F37)</f>
        <v>445.01464800000002</v>
      </c>
    </row>
    <row r="39" spans="1:6" x14ac:dyDescent="0.2">
      <c r="A39" s="223"/>
      <c r="B39" s="223"/>
      <c r="C39" s="223"/>
      <c r="D39" s="223"/>
      <c r="E39" s="319"/>
      <c r="F39" s="319"/>
    </row>
    <row r="40" spans="1:6" ht="23.25" customHeight="1" x14ac:dyDescent="0.2">
      <c r="A40" s="225" t="s">
        <v>121</v>
      </c>
      <c r="B40" s="226"/>
      <c r="C40" s="226"/>
      <c r="D40" s="227"/>
      <c r="E40" s="321"/>
      <c r="F40"/>
    </row>
    <row r="41" spans="1:6" ht="12.75" customHeight="1" x14ac:dyDescent="0.2">
      <c r="A41" s="137" t="s">
        <v>31</v>
      </c>
      <c r="B41" s="84" t="s">
        <v>122</v>
      </c>
      <c r="C41" s="10" t="s">
        <v>1</v>
      </c>
      <c r="D41" s="52" t="s">
        <v>19</v>
      </c>
      <c r="E41" s="52" t="s">
        <v>19</v>
      </c>
      <c r="F41"/>
    </row>
    <row r="42" spans="1:6" x14ac:dyDescent="0.2">
      <c r="A42" s="133" t="s">
        <v>10</v>
      </c>
      <c r="B42" s="11" t="s">
        <v>123</v>
      </c>
      <c r="C42" s="12">
        <v>0.2</v>
      </c>
      <c r="D42" s="103">
        <f t="shared" ref="D42:D49" si="0">($D$31+$D$38)*C42</f>
        <v>551.3694862000001</v>
      </c>
      <c r="E42" s="103">
        <f>C42*($E$31)</f>
        <v>457.83400000000006</v>
      </c>
      <c r="F42" s="349"/>
    </row>
    <row r="43" spans="1:6" x14ac:dyDescent="0.2">
      <c r="A43" s="133" t="s">
        <v>11</v>
      </c>
      <c r="B43" s="11" t="s">
        <v>71</v>
      </c>
      <c r="C43" s="12">
        <v>2.5000000000000001E-2</v>
      </c>
      <c r="D43" s="103">
        <f t="shared" si="0"/>
        <v>68.921185775000012</v>
      </c>
      <c r="E43" s="103">
        <f t="shared" ref="E43:E49" si="1">C43*($E$31)</f>
        <v>57.229250000000008</v>
      </c>
      <c r="F43" s="349"/>
    </row>
    <row r="44" spans="1:6" x14ac:dyDescent="0.2">
      <c r="A44" s="133" t="s">
        <v>12</v>
      </c>
      <c r="B44" s="11" t="s">
        <v>124</v>
      </c>
      <c r="C44" s="12">
        <v>0.02</v>
      </c>
      <c r="D44" s="103">
        <f t="shared" si="0"/>
        <v>55.136948620000005</v>
      </c>
      <c r="E44" s="103">
        <f t="shared" si="1"/>
        <v>45.7834</v>
      </c>
      <c r="F44" s="349"/>
    </row>
    <row r="45" spans="1:6" x14ac:dyDescent="0.2">
      <c r="A45" s="133" t="s">
        <v>13</v>
      </c>
      <c r="B45" s="11" t="s">
        <v>132</v>
      </c>
      <c r="C45" s="12">
        <v>1.4999999999999999E-2</v>
      </c>
      <c r="D45" s="103">
        <f t="shared" si="0"/>
        <v>41.352711464999999</v>
      </c>
      <c r="E45" s="103">
        <f t="shared" si="1"/>
        <v>34.33755</v>
      </c>
      <c r="F45" s="349"/>
    </row>
    <row r="46" spans="1:6" x14ac:dyDescent="0.2">
      <c r="A46" s="133" t="s">
        <v>70</v>
      </c>
      <c r="B46" s="13" t="s">
        <v>130</v>
      </c>
      <c r="C46" s="12">
        <v>0.01</v>
      </c>
      <c r="D46" s="103">
        <f t="shared" si="0"/>
        <v>27.568474310000003</v>
      </c>
      <c r="E46" s="103">
        <f t="shared" si="1"/>
        <v>22.8917</v>
      </c>
      <c r="F46" s="349"/>
    </row>
    <row r="47" spans="1:6" x14ac:dyDescent="0.2">
      <c r="A47" s="133" t="s">
        <v>76</v>
      </c>
      <c r="B47" s="11" t="s">
        <v>125</v>
      </c>
      <c r="C47" s="12">
        <v>6.0000000000000001E-3</v>
      </c>
      <c r="D47" s="103">
        <f t="shared" si="0"/>
        <v>16.541084586</v>
      </c>
      <c r="E47" s="103">
        <f t="shared" si="1"/>
        <v>13.73502</v>
      </c>
      <c r="F47" s="349"/>
    </row>
    <row r="48" spans="1:6" x14ac:dyDescent="0.2">
      <c r="A48" s="133" t="s">
        <v>79</v>
      </c>
      <c r="B48" s="11" t="s">
        <v>126</v>
      </c>
      <c r="C48" s="12">
        <v>2E-3</v>
      </c>
      <c r="D48" s="103">
        <f t="shared" si="0"/>
        <v>5.5136948620000004</v>
      </c>
      <c r="E48" s="103">
        <f t="shared" si="1"/>
        <v>4.5783399999999999</v>
      </c>
      <c r="F48" s="349"/>
    </row>
    <row r="49" spans="1:6" x14ac:dyDescent="0.2">
      <c r="A49" s="133" t="s">
        <v>86</v>
      </c>
      <c r="B49" s="11" t="s">
        <v>131</v>
      </c>
      <c r="C49" s="12">
        <v>0.08</v>
      </c>
      <c r="D49" s="103">
        <f t="shared" si="0"/>
        <v>220.54779448000002</v>
      </c>
      <c r="E49" s="103">
        <f t="shared" si="1"/>
        <v>183.1336</v>
      </c>
      <c r="F49"/>
    </row>
    <row r="50" spans="1:6" x14ac:dyDescent="0.2">
      <c r="A50" s="236" t="s">
        <v>89</v>
      </c>
      <c r="B50" s="236"/>
      <c r="C50" s="87">
        <f>SUM(C42:C49)</f>
        <v>0.35800000000000004</v>
      </c>
      <c r="D50" s="86">
        <f>SUM(D42:D49)</f>
        <v>986.95138029800012</v>
      </c>
      <c r="E50" s="86">
        <f>SUM(E42:E49)</f>
        <v>819.52286000000004</v>
      </c>
      <c r="F50" s="349"/>
    </row>
    <row r="51" spans="1:6" x14ac:dyDescent="0.2">
      <c r="A51" s="222"/>
      <c r="B51" s="222"/>
      <c r="C51" s="222"/>
      <c r="D51" s="222"/>
      <c r="E51" s="176"/>
      <c r="F51" s="349"/>
    </row>
    <row r="52" spans="1:6" x14ac:dyDescent="0.2">
      <c r="A52" s="228" t="s">
        <v>127</v>
      </c>
      <c r="B52" s="228"/>
      <c r="C52" s="228"/>
      <c r="D52" s="228"/>
      <c r="E52" s="322"/>
      <c r="F52" s="349"/>
    </row>
    <row r="53" spans="1:6" x14ac:dyDescent="0.2">
      <c r="A53" s="96" t="s">
        <v>32</v>
      </c>
      <c r="B53" s="220" t="s">
        <v>21</v>
      </c>
      <c r="C53" s="220"/>
      <c r="D53" s="52" t="s">
        <v>19</v>
      </c>
      <c r="E53" s="52" t="s">
        <v>19</v>
      </c>
      <c r="F53"/>
    </row>
    <row r="54" spans="1:6" x14ac:dyDescent="0.2">
      <c r="A54" s="133" t="s">
        <v>10</v>
      </c>
      <c r="B54" s="221" t="s">
        <v>106</v>
      </c>
      <c r="C54" s="221"/>
      <c r="D54" s="57">
        <f xml:space="preserve"> 22*5.5*2 -6%*D24</f>
        <v>104.6498</v>
      </c>
      <c r="E54" s="57">
        <f>IF(((5.5*2*22)-E31*0.06)&lt;0,0,(5.5*2*22)-E31*0.06)</f>
        <v>104.6498</v>
      </c>
      <c r="F54"/>
    </row>
    <row r="55" spans="1:6" x14ac:dyDescent="0.2">
      <c r="A55" s="133" t="s">
        <v>11</v>
      </c>
      <c r="B55" s="221" t="s">
        <v>108</v>
      </c>
      <c r="C55" s="252"/>
      <c r="D55" s="57">
        <f>22*33.62</f>
        <v>739.64</v>
      </c>
      <c r="E55" s="57">
        <f>22*33.62</f>
        <v>739.64</v>
      </c>
      <c r="F55" s="139"/>
    </row>
    <row r="56" spans="1:6" x14ac:dyDescent="0.2">
      <c r="A56" s="133" t="s">
        <v>12</v>
      </c>
      <c r="B56" s="221" t="s">
        <v>37</v>
      </c>
      <c r="C56" s="252"/>
      <c r="D56" s="59">
        <v>153.77000000000001</v>
      </c>
      <c r="E56" s="59">
        <v>153.77000000000001</v>
      </c>
      <c r="F56"/>
    </row>
    <row r="57" spans="1:6" x14ac:dyDescent="0.2">
      <c r="A57" s="133" t="s">
        <v>13</v>
      </c>
      <c r="B57" s="266" t="s">
        <v>33</v>
      </c>
      <c r="C57" s="252"/>
      <c r="D57" s="59">
        <v>0</v>
      </c>
      <c r="E57" s="59">
        <v>0</v>
      </c>
      <c r="F57"/>
    </row>
    <row r="58" spans="1:6" x14ac:dyDescent="0.2">
      <c r="A58" s="133" t="s">
        <v>70</v>
      </c>
      <c r="B58" s="221" t="s">
        <v>34</v>
      </c>
      <c r="C58" s="252"/>
      <c r="D58" s="59">
        <v>2</v>
      </c>
      <c r="E58" s="59">
        <v>2</v>
      </c>
      <c r="F58"/>
    </row>
    <row r="59" spans="1:6" x14ac:dyDescent="0.2">
      <c r="A59" s="133" t="s">
        <v>76</v>
      </c>
      <c r="B59" s="221" t="s">
        <v>164</v>
      </c>
      <c r="C59" s="252"/>
      <c r="D59" s="59">
        <v>10.63</v>
      </c>
      <c r="E59" s="59">
        <v>10.63</v>
      </c>
      <c r="F59"/>
    </row>
    <row r="60" spans="1:6" x14ac:dyDescent="0.2">
      <c r="A60" s="235" t="s">
        <v>89</v>
      </c>
      <c r="B60" s="235"/>
      <c r="C60" s="235"/>
      <c r="D60" s="86">
        <f>SUM(D54:D59)</f>
        <v>1010.6898</v>
      </c>
      <c r="E60" s="86">
        <f>SUM(E54:E59)</f>
        <v>1010.6898</v>
      </c>
      <c r="F60"/>
    </row>
    <row r="61" spans="1:6" x14ac:dyDescent="0.2">
      <c r="A61" s="222"/>
      <c r="B61" s="222"/>
      <c r="C61" s="222"/>
      <c r="D61" s="222"/>
      <c r="E61" s="176"/>
      <c r="F61"/>
    </row>
    <row r="62" spans="1:6" x14ac:dyDescent="0.2">
      <c r="A62" s="235" t="s">
        <v>128</v>
      </c>
      <c r="B62" s="235"/>
      <c r="C62" s="235"/>
      <c r="D62" s="235"/>
      <c r="E62" s="323"/>
      <c r="F62"/>
    </row>
    <row r="63" spans="1:6" x14ac:dyDescent="0.2">
      <c r="A63" s="136">
        <v>2</v>
      </c>
      <c r="B63" s="220" t="s">
        <v>129</v>
      </c>
      <c r="C63" s="220"/>
      <c r="D63" s="52" t="s">
        <v>19</v>
      </c>
      <c r="E63" s="52" t="s">
        <v>19</v>
      </c>
      <c r="F63"/>
    </row>
    <row r="64" spans="1:6" x14ac:dyDescent="0.2">
      <c r="A64" s="133" t="s">
        <v>30</v>
      </c>
      <c r="B64" s="221" t="s">
        <v>120</v>
      </c>
      <c r="C64" s="221"/>
      <c r="D64" s="85">
        <f>D38</f>
        <v>467.67743100000001</v>
      </c>
      <c r="E64" s="85">
        <f>F38</f>
        <v>445.01464800000002</v>
      </c>
      <c r="F64"/>
    </row>
    <row r="65" spans="1:6" x14ac:dyDescent="0.2">
      <c r="A65" s="133" t="s">
        <v>31</v>
      </c>
      <c r="B65" s="221" t="s">
        <v>122</v>
      </c>
      <c r="C65" s="221"/>
      <c r="D65" s="85">
        <f>D50</f>
        <v>986.95138029800012</v>
      </c>
      <c r="E65" s="85">
        <f>E50</f>
        <v>819.52286000000004</v>
      </c>
      <c r="F65"/>
    </row>
    <row r="66" spans="1:6" x14ac:dyDescent="0.2">
      <c r="A66" s="133" t="s">
        <v>32</v>
      </c>
      <c r="B66" s="221" t="s">
        <v>21</v>
      </c>
      <c r="C66" s="221"/>
      <c r="D66" s="85">
        <f>D60</f>
        <v>1010.6898</v>
      </c>
      <c r="E66" s="85">
        <f>E60</f>
        <v>1010.6898</v>
      </c>
      <c r="F66"/>
    </row>
    <row r="67" spans="1:6" x14ac:dyDescent="0.2">
      <c r="A67" s="235" t="s">
        <v>89</v>
      </c>
      <c r="B67" s="235"/>
      <c r="C67" s="235"/>
      <c r="D67" s="90">
        <f>SUM(D64:D66)</f>
        <v>2465.3186112980002</v>
      </c>
      <c r="E67" s="90">
        <f>SUM(E64:E66)</f>
        <v>2275.227308</v>
      </c>
      <c r="F67"/>
    </row>
    <row r="68" spans="1:6" x14ac:dyDescent="0.2">
      <c r="A68" s="222"/>
      <c r="B68" s="222"/>
      <c r="C68" s="222"/>
      <c r="D68" s="222"/>
      <c r="E68" s="176"/>
      <c r="F68" s="176"/>
    </row>
    <row r="69" spans="1:6" x14ac:dyDescent="0.2">
      <c r="A69" s="236" t="s">
        <v>133</v>
      </c>
      <c r="B69" s="236"/>
      <c r="C69" s="236"/>
      <c r="D69" s="236"/>
      <c r="E69" s="333" t="s">
        <v>249</v>
      </c>
      <c r="F69" s="334"/>
    </row>
    <row r="70" spans="1:6" ht="13.5" thickBot="1" x14ac:dyDescent="0.25">
      <c r="A70" s="134">
        <v>3</v>
      </c>
      <c r="B70" s="9" t="s">
        <v>134</v>
      </c>
      <c r="C70" s="10" t="s">
        <v>1</v>
      </c>
      <c r="D70" s="52" t="s">
        <v>19</v>
      </c>
      <c r="E70" s="10" t="s">
        <v>1</v>
      </c>
      <c r="F70" s="52" t="s">
        <v>19</v>
      </c>
    </row>
    <row r="71" spans="1:6" x14ac:dyDescent="0.2">
      <c r="A71" s="16" t="s">
        <v>10</v>
      </c>
      <c r="B71" s="11" t="s">
        <v>98</v>
      </c>
      <c r="C71" s="12">
        <v>4.1999999999999997E-3</v>
      </c>
      <c r="D71" s="56">
        <f>D$31*C71</f>
        <v>9.6145139999999998</v>
      </c>
      <c r="E71" s="330">
        <f>33/365*0.2</f>
        <v>1.8082191780821918E-2</v>
      </c>
      <c r="F71" s="56">
        <f>E71*$E$31</f>
        <v>41.393210958904113</v>
      </c>
    </row>
    <row r="72" spans="1:6" x14ac:dyDescent="0.2">
      <c r="A72" s="89" t="s">
        <v>11</v>
      </c>
      <c r="B72" s="21" t="s">
        <v>52</v>
      </c>
      <c r="C72" s="22">
        <v>2.9999999999999997E-4</v>
      </c>
      <c r="D72" s="56">
        <f>D$31*C72</f>
        <v>0.686751</v>
      </c>
      <c r="E72" s="331">
        <f>E71*8%</f>
        <v>1.4465753424657535E-3</v>
      </c>
      <c r="F72" s="56">
        <f t="shared" ref="F72:F76" si="2">E72*$E$31</f>
        <v>3.3114568767123291</v>
      </c>
    </row>
    <row r="73" spans="1:6" x14ac:dyDescent="0.2">
      <c r="A73" s="16" t="s">
        <v>12</v>
      </c>
      <c r="B73" s="20" t="s">
        <v>135</v>
      </c>
      <c r="C73" s="12">
        <v>3.4799999999999998E-2</v>
      </c>
      <c r="D73" s="56">
        <f>D$31*C73</f>
        <v>79.663116000000002</v>
      </c>
      <c r="E73" s="331">
        <v>4.0500000000000001E-2</v>
      </c>
      <c r="F73" s="56">
        <f t="shared" si="2"/>
        <v>92.711385000000007</v>
      </c>
    </row>
    <row r="74" spans="1:6" x14ac:dyDescent="0.2">
      <c r="A74" s="16" t="s">
        <v>13</v>
      </c>
      <c r="B74" s="11" t="s">
        <v>102</v>
      </c>
      <c r="C74" s="12">
        <v>1.9400000000000001E-2</v>
      </c>
      <c r="D74" s="56">
        <f t="shared" ref="D74:D76" si="3">D$31*C74</f>
        <v>44.409898000000005</v>
      </c>
      <c r="E74" s="332">
        <v>1.9E-3</v>
      </c>
      <c r="F74" s="56">
        <f t="shared" si="2"/>
        <v>4.3494229999999998</v>
      </c>
    </row>
    <row r="75" spans="1:6" x14ac:dyDescent="0.2">
      <c r="A75" s="16" t="s">
        <v>70</v>
      </c>
      <c r="B75" s="11" t="s">
        <v>179</v>
      </c>
      <c r="C75" s="22">
        <f>C50*C74</f>
        <v>6.9452000000000012E-3</v>
      </c>
      <c r="D75" s="56">
        <f t="shared" si="3"/>
        <v>15.898743484000002</v>
      </c>
      <c r="E75" s="331">
        <v>6.9999999999999999E-4</v>
      </c>
      <c r="F75" s="56">
        <f t="shared" si="2"/>
        <v>1.602419</v>
      </c>
    </row>
    <row r="76" spans="1:6" x14ac:dyDescent="0.2">
      <c r="A76" s="16" t="s">
        <v>76</v>
      </c>
      <c r="B76" s="11" t="s">
        <v>136</v>
      </c>
      <c r="C76" s="12">
        <v>5.1999999999999998E-3</v>
      </c>
      <c r="D76" s="56">
        <f t="shared" si="3"/>
        <v>11.903684</v>
      </c>
      <c r="E76" s="331">
        <v>4.4999999999999997E-3</v>
      </c>
      <c r="F76" s="56">
        <f t="shared" si="2"/>
        <v>10.301264999999999</v>
      </c>
    </row>
    <row r="77" spans="1:6" x14ac:dyDescent="0.2">
      <c r="A77" s="235" t="s">
        <v>89</v>
      </c>
      <c r="B77" s="235"/>
      <c r="C77" s="87">
        <f>SUM(C71:C76)</f>
        <v>7.0845199999999997E-2</v>
      </c>
      <c r="D77" s="86">
        <f>SUM(D71:D76)</f>
        <v>162.17670648399999</v>
      </c>
      <c r="E77" s="335">
        <f>SUM(E71:E76)</f>
        <v>6.7128767123287678E-2</v>
      </c>
      <c r="F77" s="86">
        <f>SUM(F71:F76)</f>
        <v>153.66915983561645</v>
      </c>
    </row>
    <row r="78" spans="1:6" x14ac:dyDescent="0.2">
      <c r="A78" s="251"/>
      <c r="B78" s="251"/>
      <c r="C78" s="251"/>
      <c r="D78" s="251"/>
      <c r="E78" s="177"/>
      <c r="F78" s="177"/>
    </row>
    <row r="79" spans="1:6" x14ac:dyDescent="0.2">
      <c r="A79" s="236" t="s">
        <v>137</v>
      </c>
      <c r="B79" s="236"/>
      <c r="C79" s="236"/>
      <c r="D79" s="236"/>
      <c r="E79" s="324"/>
      <c r="F79" s="324"/>
    </row>
    <row r="80" spans="1:6" ht="27" customHeight="1" x14ac:dyDescent="0.2">
      <c r="A80" s="260" t="s">
        <v>186</v>
      </c>
      <c r="B80" s="261"/>
      <c r="C80" s="261"/>
      <c r="D80" s="262"/>
      <c r="E80" s="325"/>
      <c r="F80" s="325"/>
    </row>
    <row r="81" spans="1:6" x14ac:dyDescent="0.2">
      <c r="A81" s="245" t="s">
        <v>138</v>
      </c>
      <c r="B81" s="245"/>
      <c r="C81" s="245"/>
      <c r="D81" s="245"/>
      <c r="E81" s="326"/>
      <c r="F81" s="326"/>
    </row>
    <row r="82" spans="1:6" x14ac:dyDescent="0.2">
      <c r="A82" s="134" t="s">
        <v>23</v>
      </c>
      <c r="B82" s="9" t="s">
        <v>139</v>
      </c>
      <c r="C82" s="10" t="s">
        <v>1</v>
      </c>
      <c r="D82" s="52" t="s">
        <v>19</v>
      </c>
      <c r="E82" s="10" t="s">
        <v>1</v>
      </c>
      <c r="F82" s="52" t="s">
        <v>19</v>
      </c>
    </row>
    <row r="83" spans="1:6" x14ac:dyDescent="0.2">
      <c r="A83" s="16" t="s">
        <v>10</v>
      </c>
      <c r="B83" s="132" t="s">
        <v>180</v>
      </c>
      <c r="C83" s="22">
        <v>9.2999999999999992E-3</v>
      </c>
      <c r="D83" s="56">
        <f>$D$31*C83</f>
        <v>21.289280999999999</v>
      </c>
      <c r="E83" s="336">
        <v>9.4999999999999998E-3</v>
      </c>
      <c r="F83" s="56">
        <f>$E$31*E83</f>
        <v>21.747115000000001</v>
      </c>
    </row>
    <row r="84" spans="1:6" x14ac:dyDescent="0.2">
      <c r="A84" s="16" t="s">
        <v>11</v>
      </c>
      <c r="B84" s="132" t="s">
        <v>181</v>
      </c>
      <c r="C84" s="12">
        <v>2.8E-3</v>
      </c>
      <c r="D84" s="56">
        <f t="shared" ref="D84:D88" si="4">$D$31*C84</f>
        <v>6.4096760000000002</v>
      </c>
      <c r="E84" s="337">
        <v>4.1700000000000001E-2</v>
      </c>
      <c r="F84" s="56">
        <f t="shared" ref="F84:F88" si="5">$E$31*E84</f>
        <v>95.458389000000011</v>
      </c>
    </row>
    <row r="85" spans="1:6" x14ac:dyDescent="0.2">
      <c r="A85" s="16" t="s">
        <v>12</v>
      </c>
      <c r="B85" s="132" t="s">
        <v>182</v>
      </c>
      <c r="C85" s="12">
        <v>2.0000000000000001E-4</v>
      </c>
      <c r="D85" s="56">
        <f t="shared" si="4"/>
        <v>0.45783400000000002</v>
      </c>
      <c r="E85" s="338">
        <v>1E-3</v>
      </c>
      <c r="F85" s="56">
        <f t="shared" si="5"/>
        <v>2.2891699999999999</v>
      </c>
    </row>
    <row r="86" spans="1:6" x14ac:dyDescent="0.2">
      <c r="A86" s="16" t="s">
        <v>13</v>
      </c>
      <c r="B86" s="132" t="s">
        <v>183</v>
      </c>
      <c r="C86" s="12">
        <v>2.9999999999999997E-4</v>
      </c>
      <c r="D86" s="56">
        <f t="shared" si="4"/>
        <v>0.686751</v>
      </c>
      <c r="E86" s="338">
        <v>6.3E-3</v>
      </c>
      <c r="F86" s="56">
        <f t="shared" si="5"/>
        <v>14.421771</v>
      </c>
    </row>
    <row r="87" spans="1:6" x14ac:dyDescent="0.2">
      <c r="A87" s="16" t="s">
        <v>70</v>
      </c>
      <c r="B87" s="132" t="s">
        <v>184</v>
      </c>
      <c r="C87" s="12">
        <v>2.0000000000000001E-4</v>
      </c>
      <c r="D87" s="56">
        <f t="shared" si="4"/>
        <v>0.45783400000000002</v>
      </c>
      <c r="E87" s="338">
        <v>2.0000000000000001E-4</v>
      </c>
      <c r="F87" s="56">
        <f t="shared" si="5"/>
        <v>0.45783400000000002</v>
      </c>
    </row>
    <row r="88" spans="1:6" ht="13.5" thickBot="1" x14ac:dyDescent="0.25">
      <c r="A88" s="16" t="s">
        <v>76</v>
      </c>
      <c r="B88" s="132" t="s">
        <v>185</v>
      </c>
      <c r="C88" s="12">
        <v>0</v>
      </c>
      <c r="D88" s="56">
        <f t="shared" si="4"/>
        <v>0</v>
      </c>
      <c r="E88" s="339">
        <v>0</v>
      </c>
      <c r="F88" s="56">
        <f t="shared" si="5"/>
        <v>0</v>
      </c>
    </row>
    <row r="89" spans="1:6" ht="13.5" thickBot="1" x14ac:dyDescent="0.25">
      <c r="A89" s="235" t="s">
        <v>89</v>
      </c>
      <c r="B89" s="235"/>
      <c r="C89" s="87">
        <f>SUM(C83:C88)</f>
        <v>1.2800000000000001E-2</v>
      </c>
      <c r="D89" s="86">
        <f>SUM(D83:D88)</f>
        <v>29.301375999999998</v>
      </c>
      <c r="E89" s="87">
        <f>SUM(E83:E88)</f>
        <v>5.8700000000000002E-2</v>
      </c>
      <c r="F89" s="86">
        <f>SUM(F83:F88)</f>
        <v>134.374279</v>
      </c>
    </row>
    <row r="90" spans="1:6" ht="13.5" thickBot="1" x14ac:dyDescent="0.25">
      <c r="A90" s="340" t="s">
        <v>79</v>
      </c>
      <c r="B90" s="341" t="s">
        <v>250</v>
      </c>
      <c r="C90" s="342"/>
      <c r="D90" s="343"/>
      <c r="E90" s="342">
        <f>C50*E89</f>
        <v>2.1014600000000005E-2</v>
      </c>
      <c r="F90" s="344">
        <f>E90*$E$31</f>
        <v>48.105991882000012</v>
      </c>
    </row>
    <row r="91" spans="1:6" ht="12.75" customHeight="1" thickBot="1" x14ac:dyDescent="0.25">
      <c r="A91" s="340" t="s">
        <v>86</v>
      </c>
      <c r="B91" s="341" t="s">
        <v>251</v>
      </c>
      <c r="C91" s="342"/>
      <c r="D91" s="343"/>
      <c r="E91" s="342">
        <f>C50*E38</f>
        <v>6.959520000000001E-2</v>
      </c>
      <c r="F91" s="344">
        <f>E91*$E$31</f>
        <v>159.31524398400003</v>
      </c>
    </row>
    <row r="92" spans="1:6" ht="13.5" thickBot="1" x14ac:dyDescent="0.25">
      <c r="A92" s="340"/>
      <c r="B92" s="345" t="s">
        <v>252</v>
      </c>
      <c r="C92" s="346">
        <f>C89+C91+C90</f>
        <v>1.2800000000000001E-2</v>
      </c>
      <c r="D92" s="347">
        <f>SUM(D89:D91)</f>
        <v>29.301375999999998</v>
      </c>
      <c r="E92" s="348">
        <f>SUM(E89:E91)</f>
        <v>0.14930980000000002</v>
      </c>
      <c r="F92" s="347">
        <f>SUM(F89:F91)</f>
        <v>341.79551486600008</v>
      </c>
    </row>
    <row r="93" spans="1:6" ht="12.75" customHeight="1" x14ac:dyDescent="0.2">
      <c r="A93" s="176"/>
      <c r="B93" s="176"/>
      <c r="C93" s="176"/>
      <c r="D93" s="176"/>
      <c r="E93" s="176"/>
      <c r="F93" s="176"/>
    </row>
    <row r="94" spans="1:6" x14ac:dyDescent="0.2">
      <c r="A94" s="176"/>
      <c r="B94" s="176"/>
      <c r="C94" s="176"/>
      <c r="D94" s="176"/>
      <c r="E94" s="176"/>
      <c r="F94" s="176"/>
    </row>
    <row r="95" spans="1:6" x14ac:dyDescent="0.2">
      <c r="A95" s="245" t="s">
        <v>140</v>
      </c>
      <c r="B95" s="245"/>
      <c r="C95" s="245"/>
      <c r="D95" s="245"/>
      <c r="E95" s="326"/>
      <c r="F95"/>
    </row>
    <row r="96" spans="1:6" x14ac:dyDescent="0.2">
      <c r="A96" s="136" t="s">
        <v>24</v>
      </c>
      <c r="B96" s="220" t="s">
        <v>142</v>
      </c>
      <c r="C96" s="220"/>
      <c r="D96" s="52" t="s">
        <v>19</v>
      </c>
      <c r="E96" s="52" t="s">
        <v>19</v>
      </c>
      <c r="F96"/>
    </row>
    <row r="97" spans="1:7" x14ac:dyDescent="0.2">
      <c r="A97" s="133" t="s">
        <v>10</v>
      </c>
      <c r="B97" s="221" t="s">
        <v>141</v>
      </c>
      <c r="C97" s="221"/>
      <c r="D97" s="57">
        <f>($D$31/220*50%+$D$31/220)*0</f>
        <v>0</v>
      </c>
      <c r="E97" s="57">
        <f>($D$31/220*50%+$D$31/220)*0</f>
        <v>0</v>
      </c>
      <c r="F97"/>
    </row>
    <row r="98" spans="1:7" x14ac:dyDescent="0.2">
      <c r="A98" s="235" t="s">
        <v>89</v>
      </c>
      <c r="B98" s="235"/>
      <c r="C98" s="235"/>
      <c r="D98" s="88">
        <f>D97</f>
        <v>0</v>
      </c>
      <c r="E98" s="88">
        <f>E97</f>
        <v>0</v>
      </c>
      <c r="F98"/>
    </row>
    <row r="99" spans="1:7" x14ac:dyDescent="0.2">
      <c r="A99" s="222"/>
      <c r="B99" s="222"/>
      <c r="C99" s="222"/>
      <c r="D99" s="222"/>
      <c r="E99" s="176"/>
      <c r="F99"/>
    </row>
    <row r="100" spans="1:7" x14ac:dyDescent="0.2">
      <c r="A100" s="253" t="s">
        <v>143</v>
      </c>
      <c r="B100" s="254"/>
      <c r="C100" s="254"/>
      <c r="D100" s="255"/>
      <c r="E100" s="323"/>
      <c r="F100"/>
    </row>
    <row r="101" spans="1:7" x14ac:dyDescent="0.2">
      <c r="A101" s="136">
        <v>4</v>
      </c>
      <c r="B101" s="220" t="s">
        <v>25</v>
      </c>
      <c r="C101" s="220"/>
      <c r="D101" s="52" t="s">
        <v>19</v>
      </c>
      <c r="E101" s="52" t="s">
        <v>19</v>
      </c>
      <c r="F101"/>
    </row>
    <row r="102" spans="1:7" x14ac:dyDescent="0.2">
      <c r="A102" s="133" t="s">
        <v>23</v>
      </c>
      <c r="B102" s="221" t="s">
        <v>187</v>
      </c>
      <c r="C102" s="221"/>
      <c r="D102" s="85">
        <f>D89</f>
        <v>29.301375999999998</v>
      </c>
      <c r="E102" s="85">
        <f>F92</f>
        <v>341.79551486600008</v>
      </c>
      <c r="F102"/>
    </row>
    <row r="103" spans="1:7" x14ac:dyDescent="0.2">
      <c r="A103" s="133" t="s">
        <v>24</v>
      </c>
      <c r="B103" s="221" t="s">
        <v>188</v>
      </c>
      <c r="C103" s="221"/>
      <c r="D103" s="85">
        <f>D98</f>
        <v>0</v>
      </c>
      <c r="E103" s="85">
        <f>E98</f>
        <v>0</v>
      </c>
      <c r="F103"/>
    </row>
    <row r="104" spans="1:7" x14ac:dyDescent="0.2">
      <c r="A104" s="235" t="s">
        <v>89</v>
      </c>
      <c r="B104" s="235"/>
      <c r="C104" s="235"/>
      <c r="D104" s="90">
        <f>SUM(D102:D103)</f>
        <v>29.301375999999998</v>
      </c>
      <c r="E104" s="90">
        <f>SUM(E102:E103)</f>
        <v>341.79551486600008</v>
      </c>
      <c r="F104"/>
    </row>
    <row r="105" spans="1:7" x14ac:dyDescent="0.2">
      <c r="A105" s="246"/>
      <c r="B105" s="247"/>
      <c r="C105" s="247"/>
      <c r="D105" s="248"/>
      <c r="E105" s="177"/>
      <c r="F105"/>
    </row>
    <row r="106" spans="1:7" x14ac:dyDescent="0.2">
      <c r="A106" s="229" t="s">
        <v>144</v>
      </c>
      <c r="B106" s="230"/>
      <c r="C106" s="230"/>
      <c r="D106" s="231"/>
      <c r="E106" s="320"/>
      <c r="F106"/>
    </row>
    <row r="107" spans="1:7" x14ac:dyDescent="0.2">
      <c r="A107" s="134">
        <v>5</v>
      </c>
      <c r="B107" s="220" t="s">
        <v>22</v>
      </c>
      <c r="C107" s="220"/>
      <c r="D107" s="52" t="s">
        <v>19</v>
      </c>
      <c r="E107" s="52" t="s">
        <v>19</v>
      </c>
      <c r="F107"/>
    </row>
    <row r="108" spans="1:7" ht="12.75" customHeight="1" x14ac:dyDescent="0.2">
      <c r="A108" s="133" t="s">
        <v>10</v>
      </c>
      <c r="B108" s="221" t="s">
        <v>35</v>
      </c>
      <c r="C108" s="252"/>
      <c r="D108" s="56">
        <v>0</v>
      </c>
      <c r="E108" s="56">
        <v>0</v>
      </c>
      <c r="F108"/>
    </row>
    <row r="109" spans="1:7" x14ac:dyDescent="0.2">
      <c r="A109" s="133" t="s">
        <v>11</v>
      </c>
      <c r="B109" s="221" t="s">
        <v>39</v>
      </c>
      <c r="C109" s="252"/>
      <c r="D109" s="59">
        <v>0</v>
      </c>
      <c r="E109" s="59">
        <v>0</v>
      </c>
      <c r="F109"/>
    </row>
    <row r="110" spans="1:7" x14ac:dyDescent="0.2">
      <c r="A110" s="133" t="s">
        <v>12</v>
      </c>
      <c r="B110" s="221" t="s">
        <v>38</v>
      </c>
      <c r="C110" s="221"/>
      <c r="D110" s="59">
        <v>0</v>
      </c>
      <c r="E110" s="59">
        <v>0</v>
      </c>
      <c r="F110"/>
    </row>
    <row r="111" spans="1:7" x14ac:dyDescent="0.2">
      <c r="A111" s="133" t="s">
        <v>13</v>
      </c>
      <c r="B111" s="221" t="s">
        <v>0</v>
      </c>
      <c r="C111" s="252"/>
      <c r="D111" s="59">
        <v>0</v>
      </c>
      <c r="E111" s="59">
        <v>0</v>
      </c>
      <c r="F111"/>
    </row>
    <row r="112" spans="1:7" x14ac:dyDescent="0.2">
      <c r="A112" s="235" t="s">
        <v>89</v>
      </c>
      <c r="B112" s="235"/>
      <c r="C112" s="235"/>
      <c r="D112" s="86">
        <f>SUM(D108:D111)</f>
        <v>0</v>
      </c>
      <c r="E112" s="86">
        <f>SUM(E108:E111)</f>
        <v>0</v>
      </c>
      <c r="F112"/>
      <c r="G112" s="265"/>
    </row>
    <row r="113" spans="1:7" x14ac:dyDescent="0.2">
      <c r="A113" s="222"/>
      <c r="B113" s="222"/>
      <c r="C113" s="222"/>
      <c r="D113" s="222"/>
      <c r="E113" s="176"/>
      <c r="F113"/>
      <c r="G113" s="265"/>
    </row>
    <row r="114" spans="1:7" x14ac:dyDescent="0.2">
      <c r="A114" s="235" t="s">
        <v>145</v>
      </c>
      <c r="B114" s="235"/>
      <c r="C114" s="235"/>
      <c r="D114" s="235"/>
      <c r="E114" s="323"/>
      <c r="F114"/>
    </row>
    <row r="115" spans="1:7" x14ac:dyDescent="0.2">
      <c r="A115" s="93">
        <v>6</v>
      </c>
      <c r="B115" s="94" t="s">
        <v>146</v>
      </c>
      <c r="C115" s="51" t="s">
        <v>1</v>
      </c>
      <c r="D115" s="53" t="s">
        <v>19</v>
      </c>
      <c r="E115" s="53" t="s">
        <v>19</v>
      </c>
      <c r="F115"/>
    </row>
    <row r="116" spans="1:7" x14ac:dyDescent="0.2">
      <c r="A116" s="133" t="s">
        <v>10</v>
      </c>
      <c r="B116" s="132" t="s">
        <v>147</v>
      </c>
      <c r="C116" s="18">
        <f>'Assist Tec Adm PL'!C116</f>
        <v>6.0000000000000001E-3</v>
      </c>
      <c r="D116" s="56">
        <f>C116*(D$31+$D$67+$D$77+$D$104+$D$112)</f>
        <v>29.675800162692003</v>
      </c>
      <c r="E116" s="56">
        <f>C116*(E$31+$E$67+$F$77+$E$104+$E$112)</f>
        <v>30.359171896209698</v>
      </c>
      <c r="F116"/>
    </row>
    <row r="117" spans="1:7" x14ac:dyDescent="0.2">
      <c r="A117" s="14" t="s">
        <v>11</v>
      </c>
      <c r="B117" s="135" t="s">
        <v>148</v>
      </c>
      <c r="C117" s="19">
        <f>'Assist Tec Adm PL'!C117</f>
        <v>6.0000000000000001E-3</v>
      </c>
      <c r="D117" s="56">
        <f>C117*(D$31+$D$67+$D$77+$D$104+$D$112+$D$116)</f>
        <v>29.853854963668155</v>
      </c>
      <c r="E117" s="56">
        <f>C117*(E$31+$E$67+$F$77+$E$104+$E$112+$E$116)</f>
        <v>30.541326927586958</v>
      </c>
      <c r="F117"/>
    </row>
    <row r="118" spans="1:7" ht="12.75" customHeight="1" x14ac:dyDescent="0.2">
      <c r="A118" s="14" t="s">
        <v>12</v>
      </c>
      <c r="B118" s="135" t="s">
        <v>149</v>
      </c>
      <c r="C118" s="19"/>
      <c r="D118" s="56"/>
      <c r="E118" s="56"/>
      <c r="F118"/>
    </row>
    <row r="119" spans="1:7" ht="12.75" customHeight="1" x14ac:dyDescent="0.2">
      <c r="A119" s="8"/>
      <c r="B119" s="132" t="s">
        <v>151</v>
      </c>
      <c r="C119" s="12">
        <v>0.05</v>
      </c>
      <c r="D119" s="56">
        <f>((D$31+$D$67+$D$77+$D$104+$D$112+$D$116+$D$117)*C119)/(100%-8.65%)</f>
        <v>273.97352758119104</v>
      </c>
      <c r="E119" s="56">
        <f>((E$31+$E$67+$F$77+$E$104+$E$112+$E$116+$E$117)*C119)/(100%-8.65%)</f>
        <v>280.28256603861047</v>
      </c>
      <c r="F119"/>
    </row>
    <row r="120" spans="1:7" ht="12.75" customHeight="1" x14ac:dyDescent="0.2">
      <c r="A120" s="8"/>
      <c r="B120" s="132" t="s">
        <v>152</v>
      </c>
      <c r="C120" s="12">
        <v>0</v>
      </c>
      <c r="D120" s="56">
        <f>((D$31+$D$67+$D$77+$D$104+$D$112+$D$116+$D$117)*C120)/(100%-8.65%)</f>
        <v>0</v>
      </c>
      <c r="E120" s="56">
        <f>((E$31+$E$67+$F$77+$E$104+$E$112+$E$116+$E$117)*C120)/(100%-8.65%)</f>
        <v>0</v>
      </c>
      <c r="F120"/>
    </row>
    <row r="121" spans="1:7" x14ac:dyDescent="0.2">
      <c r="A121" s="8"/>
      <c r="B121" s="132" t="s">
        <v>150</v>
      </c>
      <c r="C121" s="12">
        <v>0.01</v>
      </c>
      <c r="D121" s="56">
        <f>((D$31)*C121)/(100%-8.65%)</f>
        <v>25.059332238642583</v>
      </c>
      <c r="E121" s="56">
        <f>((E$31)*C121)/(100%-8.65%)</f>
        <v>25.059332238642583</v>
      </c>
      <c r="F121"/>
    </row>
    <row r="122" spans="1:7" x14ac:dyDescent="0.2">
      <c r="A122" s="235" t="s">
        <v>89</v>
      </c>
      <c r="B122" s="235"/>
      <c r="C122" s="95">
        <f>SUM(C116:C121)</f>
        <v>7.1999999999999995E-2</v>
      </c>
      <c r="D122" s="86">
        <f>SUM(D116:D121)</f>
        <v>358.5625149461938</v>
      </c>
      <c r="E122" s="86">
        <f>SUM(E116:E121)</f>
        <v>366.24239710104973</v>
      </c>
      <c r="F122"/>
    </row>
    <row r="123" spans="1:7" x14ac:dyDescent="0.2">
      <c r="A123" s="222"/>
      <c r="B123" s="222"/>
      <c r="C123" s="222"/>
      <c r="D123" s="222"/>
      <c r="E123" s="176"/>
      <c r="F123"/>
    </row>
    <row r="124" spans="1:7" x14ac:dyDescent="0.2">
      <c r="A124" s="259" t="s">
        <v>26</v>
      </c>
      <c r="B124" s="259"/>
      <c r="C124" s="259"/>
      <c r="D124" s="259"/>
      <c r="E124" s="327"/>
      <c r="F124"/>
    </row>
    <row r="125" spans="1:7" x14ac:dyDescent="0.2">
      <c r="A125" s="134" t="s">
        <v>2</v>
      </c>
      <c r="B125" s="258" t="s">
        <v>3</v>
      </c>
      <c r="C125" s="258"/>
      <c r="D125" s="52" t="s">
        <v>19</v>
      </c>
      <c r="E125" s="52" t="s">
        <v>19</v>
      </c>
      <c r="F125" s="317"/>
    </row>
    <row r="126" spans="1:7" x14ac:dyDescent="0.2">
      <c r="A126" s="133" t="s">
        <v>10</v>
      </c>
      <c r="B126" s="238" t="s">
        <v>27</v>
      </c>
      <c r="C126" s="238"/>
      <c r="D126" s="56">
        <f>D31</f>
        <v>2289.17</v>
      </c>
      <c r="E126" s="56">
        <f>E31</f>
        <v>2289.17</v>
      </c>
      <c r="F126" s="318"/>
    </row>
    <row r="127" spans="1:7" x14ac:dyDescent="0.2">
      <c r="A127" s="133" t="s">
        <v>11</v>
      </c>
      <c r="B127" s="238" t="s">
        <v>117</v>
      </c>
      <c r="C127" s="250"/>
      <c r="D127" s="56">
        <f>D67</f>
        <v>2465.3186112980002</v>
      </c>
      <c r="E127" s="56">
        <f>E67</f>
        <v>2275.227308</v>
      </c>
      <c r="F127" s="318"/>
    </row>
    <row r="128" spans="1:7" x14ac:dyDescent="0.2">
      <c r="A128" s="133" t="s">
        <v>12</v>
      </c>
      <c r="B128" s="238" t="s">
        <v>153</v>
      </c>
      <c r="C128" s="238"/>
      <c r="D128" s="56">
        <f>D77</f>
        <v>162.17670648399999</v>
      </c>
      <c r="E128" s="56">
        <f>F77</f>
        <v>153.66915983561645</v>
      </c>
      <c r="F128" s="318"/>
    </row>
    <row r="129" spans="1:7" x14ac:dyDescent="0.2">
      <c r="A129" s="133" t="s">
        <v>13</v>
      </c>
      <c r="B129" s="238" t="s">
        <v>154</v>
      </c>
      <c r="C129" s="238"/>
      <c r="D129" s="56">
        <f>D104</f>
        <v>29.301375999999998</v>
      </c>
      <c r="E129" s="56">
        <f>E104</f>
        <v>341.79551486600008</v>
      </c>
      <c r="F129" s="318"/>
      <c r="G129" s="113"/>
    </row>
    <row r="130" spans="1:7" x14ac:dyDescent="0.2">
      <c r="A130" s="133" t="s">
        <v>70</v>
      </c>
      <c r="B130" s="239" t="s">
        <v>155</v>
      </c>
      <c r="C130" s="240"/>
      <c r="D130" s="56">
        <f>D112</f>
        <v>0</v>
      </c>
      <c r="E130" s="56">
        <f>E112</f>
        <v>0</v>
      </c>
      <c r="F130" s="318"/>
      <c r="G130" s="113"/>
    </row>
    <row r="131" spans="1:7" ht="22.5" customHeight="1" x14ac:dyDescent="0.2">
      <c r="A131" s="133"/>
      <c r="B131" s="256" t="s">
        <v>156</v>
      </c>
      <c r="C131" s="257"/>
      <c r="D131" s="56">
        <f>SUM(D126:D130)</f>
        <v>4945.9666937820002</v>
      </c>
      <c r="E131" s="56">
        <f>SUM(E126:E130)</f>
        <v>5059.8619827016164</v>
      </c>
      <c r="F131" s="318"/>
      <c r="G131" s="113"/>
    </row>
    <row r="132" spans="1:7" ht="36" customHeight="1" x14ac:dyDescent="0.2">
      <c r="A132" s="133">
        <v>5</v>
      </c>
      <c r="B132" s="249" t="s">
        <v>157</v>
      </c>
      <c r="C132" s="249"/>
      <c r="D132" s="56">
        <f>D122</f>
        <v>358.5625149461938</v>
      </c>
      <c r="E132" s="56">
        <f>E122</f>
        <v>366.24239710104973</v>
      </c>
      <c r="F132" s="318"/>
      <c r="G132" s="113"/>
    </row>
    <row r="133" spans="1:7" x14ac:dyDescent="0.2">
      <c r="A133" s="15"/>
      <c r="B133" s="237" t="s">
        <v>50</v>
      </c>
      <c r="C133" s="237"/>
      <c r="D133" s="58">
        <f>SUM(D131:D132)</f>
        <v>5304.5292087281941</v>
      </c>
      <c r="E133" s="58">
        <f>SUM(E131:E132)</f>
        <v>5426.1043798026658</v>
      </c>
      <c r="F133" s="328"/>
    </row>
    <row r="134" spans="1:7" x14ac:dyDescent="0.2">
      <c r="A134" s="1"/>
      <c r="B134" s="171"/>
      <c r="C134" s="4"/>
      <c r="D134" s="49"/>
      <c r="E134" s="49"/>
      <c r="F134" s="49"/>
      <c r="G134" s="114"/>
    </row>
    <row r="135" spans="1:7" x14ac:dyDescent="0.2">
      <c r="A135" s="263" t="str">
        <f>'Assist Tec Adm PL'!A135</f>
        <v>São Luis/MA, 31 de agosto de 2020.</v>
      </c>
      <c r="B135" s="263"/>
      <c r="C135" s="263"/>
      <c r="D135" s="263"/>
      <c r="E135" s="174"/>
      <c r="F135" s="174"/>
    </row>
    <row r="136" spans="1:7" x14ac:dyDescent="0.2">
      <c r="A136" s="264"/>
      <c r="B136" s="264"/>
      <c r="C136" s="264"/>
      <c r="D136" s="264"/>
      <c r="E136" s="175"/>
      <c r="F136" s="175"/>
    </row>
    <row r="137" spans="1:7" x14ac:dyDescent="0.2">
      <c r="A137" s="263" t="s">
        <v>241</v>
      </c>
      <c r="B137" s="263"/>
      <c r="C137" s="263"/>
      <c r="D137" s="263"/>
      <c r="E137" s="174"/>
      <c r="F137" s="174"/>
    </row>
    <row r="138" spans="1:7" x14ac:dyDescent="0.2">
      <c r="A138" s="263" t="s">
        <v>41</v>
      </c>
      <c r="B138" s="263"/>
      <c r="C138" s="263"/>
      <c r="D138" s="263"/>
      <c r="E138" s="174"/>
      <c r="F138" s="174"/>
    </row>
    <row r="139" spans="1:7" x14ac:dyDescent="0.2">
      <c r="A139" s="2"/>
      <c r="B139" s="2"/>
      <c r="C139" s="2"/>
      <c r="D139" s="54"/>
      <c r="E139" s="54"/>
      <c r="F139" s="54"/>
    </row>
    <row r="140" spans="1:7" x14ac:dyDescent="0.2">
      <c r="A140" s="5"/>
      <c r="B140" s="6"/>
      <c r="C140" s="6"/>
      <c r="D140" s="60"/>
      <c r="E140" s="60"/>
      <c r="F140" s="60"/>
    </row>
    <row r="141" spans="1:7" x14ac:dyDescent="0.2">
      <c r="A141" s="6"/>
      <c r="B141" s="6"/>
      <c r="C141" s="6"/>
      <c r="D141" s="60"/>
      <c r="E141" s="60"/>
      <c r="F141" s="60"/>
    </row>
    <row r="142" spans="1:7" x14ac:dyDescent="0.2">
      <c r="A142" s="7"/>
      <c r="B142" s="7"/>
      <c r="C142" s="7"/>
      <c r="D142" s="50"/>
      <c r="E142" s="50"/>
      <c r="F142" s="50"/>
    </row>
    <row r="151" spans="1:6" ht="12.75" customHeight="1" x14ac:dyDescent="0.2"/>
    <row r="152" spans="1:6" x14ac:dyDescent="0.2">
      <c r="A152" s="3"/>
      <c r="B152" s="3"/>
      <c r="C152" s="3"/>
      <c r="D152" s="61"/>
      <c r="E152" s="61"/>
      <c r="F152" s="61"/>
    </row>
    <row r="153" spans="1:6" x14ac:dyDescent="0.2">
      <c r="A153" s="3"/>
      <c r="B153" s="3"/>
      <c r="C153" s="3"/>
      <c r="D153" s="61"/>
      <c r="E153" s="61"/>
      <c r="F153" s="61"/>
    </row>
    <row r="154" spans="1:6" x14ac:dyDescent="0.2">
      <c r="A154" s="3"/>
      <c r="B154" s="3"/>
      <c r="C154" s="3"/>
      <c r="D154" s="61"/>
      <c r="E154" s="61"/>
      <c r="F154" s="61"/>
    </row>
    <row r="157" spans="1:6" ht="12.75" customHeight="1" x14ac:dyDescent="0.2"/>
    <row r="163" spans="4:6" x14ac:dyDescent="0.2">
      <c r="D163"/>
      <c r="E163"/>
      <c r="F163"/>
    </row>
    <row r="164" spans="4:6" x14ac:dyDescent="0.2">
      <c r="D164"/>
      <c r="E164"/>
      <c r="F164"/>
    </row>
    <row r="165" spans="4:6" x14ac:dyDescent="0.2">
      <c r="D165"/>
      <c r="E165"/>
      <c r="F165"/>
    </row>
    <row r="166" spans="4:6" x14ac:dyDescent="0.2">
      <c r="D166"/>
      <c r="E166"/>
      <c r="F166"/>
    </row>
    <row r="167" spans="4:6" x14ac:dyDescent="0.2">
      <c r="D167"/>
      <c r="E167"/>
      <c r="F167"/>
    </row>
    <row r="168" spans="4:6" x14ac:dyDescent="0.2">
      <c r="D168"/>
      <c r="E168"/>
      <c r="F168"/>
    </row>
    <row r="169" spans="4:6" x14ac:dyDescent="0.2">
      <c r="D169"/>
      <c r="E169"/>
      <c r="F169"/>
    </row>
    <row r="170" spans="4:6" x14ac:dyDescent="0.2">
      <c r="D170"/>
      <c r="E170"/>
      <c r="F170"/>
    </row>
    <row r="171" spans="4:6" x14ac:dyDescent="0.2">
      <c r="D171"/>
      <c r="E171"/>
      <c r="F171"/>
    </row>
  </sheetData>
  <mergeCells count="94">
    <mergeCell ref="E69:F69"/>
    <mergeCell ref="A135:D135"/>
    <mergeCell ref="A136:D136"/>
    <mergeCell ref="A137:D137"/>
    <mergeCell ref="A138:D138"/>
    <mergeCell ref="A62:D62"/>
    <mergeCell ref="B63:C63"/>
    <mergeCell ref="A51:D51"/>
    <mergeCell ref="A52:D52"/>
    <mergeCell ref="B54:C54"/>
    <mergeCell ref="B55:C55"/>
    <mergeCell ref="A69:D69"/>
    <mergeCell ref="A77:B77"/>
    <mergeCell ref="A78:D78"/>
    <mergeCell ref="A61:D61"/>
    <mergeCell ref="A31:C31"/>
    <mergeCell ref="A32:D32"/>
    <mergeCell ref="A33:D33"/>
    <mergeCell ref="A34:D34"/>
    <mergeCell ref="A38:B38"/>
    <mergeCell ref="A39:D39"/>
    <mergeCell ref="B56:C56"/>
    <mergeCell ref="A60:C60"/>
    <mergeCell ref="A40:D40"/>
    <mergeCell ref="A50:B50"/>
    <mergeCell ref="B53:C53"/>
    <mergeCell ref="B57:C57"/>
    <mergeCell ref="B58:C58"/>
    <mergeCell ref="B59:C59"/>
    <mergeCell ref="A23:B23"/>
    <mergeCell ref="C12:D12"/>
    <mergeCell ref="C13:D13"/>
    <mergeCell ref="C14:D14"/>
    <mergeCell ref="A15:D15"/>
    <mergeCell ref="C16:D16"/>
    <mergeCell ref="C17:D17"/>
    <mergeCell ref="C18:D18"/>
    <mergeCell ref="C19:D19"/>
    <mergeCell ref="C20:D20"/>
    <mergeCell ref="A21:D21"/>
    <mergeCell ref="A22:B22"/>
    <mergeCell ref="A11:D11"/>
    <mergeCell ref="A1:D1"/>
    <mergeCell ref="A2:D2"/>
    <mergeCell ref="A3:D3"/>
    <mergeCell ref="A4:D4"/>
    <mergeCell ref="A5:D5"/>
    <mergeCell ref="A6:D6"/>
    <mergeCell ref="C7:D7"/>
    <mergeCell ref="C8:D8"/>
    <mergeCell ref="C9:D9"/>
    <mergeCell ref="C10:D10"/>
    <mergeCell ref="A79:D79"/>
    <mergeCell ref="A80:D80"/>
    <mergeCell ref="B64:C64"/>
    <mergeCell ref="B65:C65"/>
    <mergeCell ref="B66:C66"/>
    <mergeCell ref="A67:C67"/>
    <mergeCell ref="A68:D68"/>
    <mergeCell ref="G112:G113"/>
    <mergeCell ref="A105:D105"/>
    <mergeCell ref="B107:C107"/>
    <mergeCell ref="B108:C108"/>
    <mergeCell ref="B109:C109"/>
    <mergeCell ref="B110:C110"/>
    <mergeCell ref="A81:D81"/>
    <mergeCell ref="A89:B89"/>
    <mergeCell ref="A95:D95"/>
    <mergeCell ref="B97:C97"/>
    <mergeCell ref="A99:D99"/>
    <mergeCell ref="B101:C101"/>
    <mergeCell ref="A98:C98"/>
    <mergeCell ref="A100:D100"/>
    <mergeCell ref="B96:C96"/>
    <mergeCell ref="B102:C102"/>
    <mergeCell ref="B103:C103"/>
    <mergeCell ref="A106:D106"/>
    <mergeCell ref="A104:C104"/>
    <mergeCell ref="A122:B122"/>
    <mergeCell ref="A123:D123"/>
    <mergeCell ref="A124:D124"/>
    <mergeCell ref="B111:C111"/>
    <mergeCell ref="A112:C112"/>
    <mergeCell ref="A113:D113"/>
    <mergeCell ref="A114:D114"/>
    <mergeCell ref="B130:C130"/>
    <mergeCell ref="B131:C131"/>
    <mergeCell ref="B132:C132"/>
    <mergeCell ref="B133:C133"/>
    <mergeCell ref="B125:C125"/>
    <mergeCell ref="B126:C126"/>
    <mergeCell ref="B127:C127"/>
    <mergeCell ref="B128:C128"/>
    <mergeCell ref="B129:C129"/>
  </mergeCells>
  <printOptions horizontalCentered="1" verticalCentered="1"/>
  <pageMargins left="0.51181102362204722" right="0.51181102362204722" top="0.78740157480314965" bottom="0.78740157480314965" header="0.31496062992125984" footer="0.31496062992125984"/>
  <pageSetup paperSize="9" scale="72" orientation="portrait" r:id="rId1"/>
  <headerFooter>
    <oddHeader>&amp;L&amp;G</oddHeader>
    <oddFooter>&amp;C&amp;G</oddFooter>
  </headerFooter>
  <rowBreaks count="1" manualBreakCount="1">
    <brk id="68" max="5"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1"/>
  <sheetViews>
    <sheetView view="pageBreakPreview" topLeftCell="A79" zoomScale="140" zoomScaleNormal="130" zoomScaleSheetLayoutView="140" workbookViewId="0">
      <selection activeCell="E79" sqref="E1:F1048576"/>
    </sheetView>
  </sheetViews>
  <sheetFormatPr defaultRowHeight="12.75" x14ac:dyDescent="0.2"/>
  <cols>
    <col min="1" max="1" width="6.28515625" customWidth="1"/>
    <col min="2" max="2" width="68.85546875" customWidth="1"/>
    <col min="3" max="3" width="10" customWidth="1"/>
    <col min="4" max="6" width="14.28515625" style="62" customWidth="1"/>
    <col min="7" max="7" width="17.7109375" customWidth="1"/>
  </cols>
  <sheetData>
    <row r="1" spans="1:6" x14ac:dyDescent="0.2">
      <c r="A1" s="206" t="s">
        <v>43</v>
      </c>
      <c r="B1" s="207"/>
      <c r="C1" s="207"/>
      <c r="D1" s="207"/>
      <c r="E1" s="307"/>
      <c r="F1" s="307"/>
    </row>
    <row r="2" spans="1:6" ht="12.75" customHeight="1" x14ac:dyDescent="0.2">
      <c r="A2" s="206" t="s">
        <v>42</v>
      </c>
      <c r="B2" s="206"/>
      <c r="C2" s="206"/>
      <c r="D2" s="206"/>
      <c r="E2" s="308"/>
      <c r="F2" s="308"/>
    </row>
    <row r="3" spans="1:6" ht="12.75" customHeight="1" x14ac:dyDescent="0.2">
      <c r="A3" s="209" t="s">
        <v>104</v>
      </c>
      <c r="B3" s="209"/>
      <c r="C3" s="209"/>
      <c r="D3" s="209"/>
      <c r="E3" s="309"/>
      <c r="F3" s="309"/>
    </row>
    <row r="4" spans="1:6" x14ac:dyDescent="0.2">
      <c r="A4" s="210" t="str">
        <f>'Assist Tec Adm SN'!A4:D4</f>
        <v>Processo Eletrônico n.ºXX/2020</v>
      </c>
      <c r="B4" s="210"/>
      <c r="C4" s="210"/>
      <c r="D4" s="210"/>
      <c r="E4" s="310"/>
      <c r="F4" s="310"/>
    </row>
    <row r="5" spans="1:6" x14ac:dyDescent="0.2">
      <c r="A5" s="217"/>
      <c r="B5" s="218"/>
      <c r="C5" s="218"/>
      <c r="D5" s="219"/>
      <c r="E5" s="176"/>
      <c r="F5" s="176"/>
    </row>
    <row r="6" spans="1:6" x14ac:dyDescent="0.2">
      <c r="A6" s="208" t="s">
        <v>29</v>
      </c>
      <c r="B6" s="208"/>
      <c r="C6" s="208"/>
      <c r="D6" s="208"/>
      <c r="E6"/>
      <c r="F6"/>
    </row>
    <row r="7" spans="1:6" x14ac:dyDescent="0.2">
      <c r="A7" s="133" t="s">
        <v>10</v>
      </c>
      <c r="B7" s="132" t="s">
        <v>7</v>
      </c>
      <c r="C7" s="211">
        <v>44061</v>
      </c>
      <c r="D7" s="186"/>
      <c r="E7"/>
      <c r="F7"/>
    </row>
    <row r="8" spans="1:6" ht="12.75" customHeight="1" x14ac:dyDescent="0.2">
      <c r="A8" s="133" t="s">
        <v>11</v>
      </c>
      <c r="B8" s="132" t="s">
        <v>4</v>
      </c>
      <c r="C8" s="212" t="s">
        <v>107</v>
      </c>
      <c r="D8" s="213"/>
      <c r="E8"/>
      <c r="F8"/>
    </row>
    <row r="9" spans="1:6" x14ac:dyDescent="0.2">
      <c r="A9" s="133" t="s">
        <v>12</v>
      </c>
      <c r="B9" s="132" t="s">
        <v>9</v>
      </c>
      <c r="C9" s="186" t="s">
        <v>239</v>
      </c>
      <c r="D9" s="186"/>
      <c r="E9"/>
      <c r="F9"/>
    </row>
    <row r="10" spans="1:6" x14ac:dyDescent="0.2">
      <c r="A10" s="133" t="s">
        <v>13</v>
      </c>
      <c r="B10" s="132" t="s">
        <v>6</v>
      </c>
      <c r="C10" s="186">
        <v>12</v>
      </c>
      <c r="D10" s="186"/>
      <c r="E10"/>
      <c r="F10"/>
    </row>
    <row r="11" spans="1:6" x14ac:dyDescent="0.2">
      <c r="A11" s="214" t="s">
        <v>16</v>
      </c>
      <c r="B11" s="214"/>
      <c r="C11" s="214"/>
      <c r="D11" s="214"/>
      <c r="E11"/>
      <c r="F11"/>
    </row>
    <row r="12" spans="1:6" ht="24.75" customHeight="1" x14ac:dyDescent="0.2">
      <c r="A12" s="16" t="s">
        <v>10</v>
      </c>
      <c r="B12" s="156" t="s">
        <v>14</v>
      </c>
      <c r="C12" s="241" t="s">
        <v>232</v>
      </c>
      <c r="D12" s="241"/>
      <c r="E12"/>
      <c r="F12"/>
    </row>
    <row r="13" spans="1:6" x14ac:dyDescent="0.2">
      <c r="A13" s="133" t="s">
        <v>11</v>
      </c>
      <c r="B13" s="132" t="s">
        <v>15</v>
      </c>
      <c r="C13" s="186" t="s">
        <v>36</v>
      </c>
      <c r="D13" s="186"/>
      <c r="E13"/>
      <c r="F13"/>
    </row>
    <row r="14" spans="1:6" x14ac:dyDescent="0.2">
      <c r="A14" s="133" t="s">
        <v>12</v>
      </c>
      <c r="B14" s="132" t="s">
        <v>5</v>
      </c>
      <c r="C14" s="216">
        <v>7</v>
      </c>
      <c r="D14" s="216"/>
      <c r="E14"/>
      <c r="F14"/>
    </row>
    <row r="15" spans="1:6" x14ac:dyDescent="0.2">
      <c r="A15" s="208" t="s">
        <v>28</v>
      </c>
      <c r="B15" s="208"/>
      <c r="C15" s="208"/>
      <c r="D15" s="208"/>
      <c r="E15"/>
      <c r="F15"/>
    </row>
    <row r="16" spans="1:6" ht="25.5" customHeight="1" x14ac:dyDescent="0.2">
      <c r="A16" s="16" t="s">
        <v>10</v>
      </c>
      <c r="B16" s="157" t="s">
        <v>14</v>
      </c>
      <c r="C16" s="215" t="str">
        <f>C12</f>
        <v>Secretário Executivo - CBO 2523-05</v>
      </c>
      <c r="D16" s="215"/>
      <c r="E16" s="312"/>
      <c r="F16" s="312"/>
    </row>
    <row r="17" spans="1:6" x14ac:dyDescent="0.2">
      <c r="A17" s="133" t="s">
        <v>11</v>
      </c>
      <c r="B17" s="132" t="s">
        <v>105</v>
      </c>
      <c r="C17" s="242">
        <v>5006.6400000000003</v>
      </c>
      <c r="D17" s="242"/>
      <c r="E17" s="314"/>
      <c r="F17" s="314"/>
    </row>
    <row r="18" spans="1:6" ht="26.25" customHeight="1" x14ac:dyDescent="0.2">
      <c r="A18" s="16" t="s">
        <v>12</v>
      </c>
      <c r="B18" s="158" t="s">
        <v>17</v>
      </c>
      <c r="C18" s="215" t="str">
        <f>C16</f>
        <v>Secretário Executivo - CBO 2523-05</v>
      </c>
      <c r="D18" s="215"/>
      <c r="E18" s="313"/>
      <c r="F18" s="313"/>
    </row>
    <row r="19" spans="1:6" ht="12.75" customHeight="1" x14ac:dyDescent="0.2">
      <c r="A19" s="133" t="s">
        <v>13</v>
      </c>
      <c r="B19" s="132" t="s">
        <v>8</v>
      </c>
      <c r="C19" s="243">
        <v>43831</v>
      </c>
      <c r="D19" s="244"/>
      <c r="E19" s="315"/>
      <c r="F19" s="315"/>
    </row>
    <row r="20" spans="1:6" ht="12.75" customHeight="1" x14ac:dyDescent="0.2">
      <c r="A20" s="133" t="s">
        <v>70</v>
      </c>
      <c r="B20" s="132" t="s">
        <v>112</v>
      </c>
      <c r="C20" s="224">
        <v>1045</v>
      </c>
      <c r="D20" s="224"/>
      <c r="E20" s="316"/>
      <c r="F20" s="316"/>
    </row>
    <row r="21" spans="1:6" x14ac:dyDescent="0.2">
      <c r="A21" s="222"/>
      <c r="B21" s="222"/>
      <c r="C21" s="222"/>
      <c r="D21" s="222"/>
      <c r="E21" s="176"/>
      <c r="F21" s="176"/>
    </row>
    <row r="22" spans="1:6" x14ac:dyDescent="0.2">
      <c r="A22" s="235" t="s">
        <v>27</v>
      </c>
      <c r="B22" s="235"/>
      <c r="C22" s="17"/>
      <c r="D22" s="55"/>
      <c r="E22" s="55"/>
      <c r="F22"/>
    </row>
    <row r="23" spans="1:6" x14ac:dyDescent="0.2">
      <c r="A23" s="220" t="s">
        <v>18</v>
      </c>
      <c r="B23" s="220"/>
      <c r="C23" s="10" t="s">
        <v>1</v>
      </c>
      <c r="D23" s="52" t="s">
        <v>19</v>
      </c>
      <c r="E23" s="52" t="s">
        <v>19</v>
      </c>
      <c r="F23"/>
    </row>
    <row r="24" spans="1:6" x14ac:dyDescent="0.2">
      <c r="A24" s="133" t="s">
        <v>10</v>
      </c>
      <c r="B24" s="132" t="s">
        <v>20</v>
      </c>
      <c r="C24" s="48"/>
      <c r="D24" s="56">
        <f>C17</f>
        <v>5006.6400000000003</v>
      </c>
      <c r="E24" s="56">
        <v>5006.6400000000003</v>
      </c>
      <c r="F24"/>
    </row>
    <row r="25" spans="1:6" x14ac:dyDescent="0.2">
      <c r="A25" s="133" t="s">
        <v>11</v>
      </c>
      <c r="B25" s="91" t="s">
        <v>113</v>
      </c>
      <c r="C25" s="22">
        <v>0</v>
      </c>
      <c r="D25" s="57">
        <f>C25*D24</f>
        <v>0</v>
      </c>
      <c r="E25" s="57">
        <f>D25*E24</f>
        <v>0</v>
      </c>
      <c r="F25"/>
    </row>
    <row r="26" spans="1:6" x14ac:dyDescent="0.2">
      <c r="A26" s="133" t="s">
        <v>12</v>
      </c>
      <c r="B26" s="135" t="s">
        <v>114</v>
      </c>
      <c r="C26" s="22">
        <v>0</v>
      </c>
      <c r="D26" s="57">
        <f>C26*C20</f>
        <v>0</v>
      </c>
      <c r="E26" s="57">
        <f>D26*D20</f>
        <v>0</v>
      </c>
      <c r="F26"/>
    </row>
    <row r="27" spans="1:6" ht="12.75" customHeight="1" x14ac:dyDescent="0.2">
      <c r="A27" s="133" t="s">
        <v>13</v>
      </c>
      <c r="B27" s="91" t="s">
        <v>40</v>
      </c>
      <c r="C27" s="22">
        <v>0</v>
      </c>
      <c r="D27" s="57">
        <v>0</v>
      </c>
      <c r="E27" s="57">
        <v>0</v>
      </c>
      <c r="F27"/>
    </row>
    <row r="28" spans="1:6" x14ac:dyDescent="0.2">
      <c r="A28" s="133" t="s">
        <v>70</v>
      </c>
      <c r="B28" s="92" t="s">
        <v>115</v>
      </c>
      <c r="C28" s="22">
        <v>0</v>
      </c>
      <c r="D28" s="57">
        <v>0</v>
      </c>
      <c r="E28" s="57">
        <v>0</v>
      </c>
      <c r="F28"/>
    </row>
    <row r="29" spans="1:6" ht="12.75" customHeight="1" x14ac:dyDescent="0.2">
      <c r="A29" s="133" t="s">
        <v>76</v>
      </c>
      <c r="B29" s="92" t="s">
        <v>116</v>
      </c>
      <c r="C29" s="22">
        <v>0</v>
      </c>
      <c r="D29" s="57">
        <v>0</v>
      </c>
      <c r="E29" s="57">
        <v>0</v>
      </c>
      <c r="F29"/>
    </row>
    <row r="30" spans="1:6" x14ac:dyDescent="0.2">
      <c r="A30" s="133" t="s">
        <v>79</v>
      </c>
      <c r="B30" s="132" t="s">
        <v>0</v>
      </c>
      <c r="C30" s="12">
        <v>0</v>
      </c>
      <c r="D30" s="56">
        <v>0</v>
      </c>
      <c r="E30" s="56">
        <v>0</v>
      </c>
      <c r="F30"/>
    </row>
    <row r="31" spans="1:6" x14ac:dyDescent="0.2">
      <c r="A31" s="235" t="s">
        <v>89</v>
      </c>
      <c r="B31" s="235"/>
      <c r="C31" s="235"/>
      <c r="D31" s="86">
        <f>SUM(D24:D30)</f>
        <v>5006.6400000000003</v>
      </c>
      <c r="E31" s="86">
        <f>SUM(E24:E30)</f>
        <v>5006.6400000000003</v>
      </c>
      <c r="F31"/>
    </row>
    <row r="32" spans="1:6" ht="12.75" customHeight="1" x14ac:dyDescent="0.2">
      <c r="A32" s="223"/>
      <c r="B32" s="223"/>
      <c r="C32" s="223"/>
      <c r="D32" s="223"/>
      <c r="E32" s="319"/>
      <c r="F32" s="319"/>
    </row>
    <row r="33" spans="1:6" ht="12.75" customHeight="1" x14ac:dyDescent="0.2">
      <c r="A33" s="229" t="s">
        <v>117</v>
      </c>
      <c r="B33" s="230"/>
      <c r="C33" s="230"/>
      <c r="D33" s="231"/>
      <c r="E33" s="320"/>
      <c r="F33" s="320"/>
    </row>
    <row r="34" spans="1:6" ht="12.75" customHeight="1" x14ac:dyDescent="0.2">
      <c r="A34" s="232" t="s">
        <v>118</v>
      </c>
      <c r="B34" s="233"/>
      <c r="C34" s="233"/>
      <c r="D34" s="234"/>
      <c r="E34" s="311"/>
      <c r="F34" s="311"/>
    </row>
    <row r="35" spans="1:6" ht="12.75" customHeight="1" x14ac:dyDescent="0.2">
      <c r="A35" s="82" t="s">
        <v>30</v>
      </c>
      <c r="B35" s="83" t="s">
        <v>120</v>
      </c>
      <c r="C35" s="10" t="s">
        <v>1</v>
      </c>
      <c r="D35" s="52" t="s">
        <v>19</v>
      </c>
      <c r="E35" s="10" t="s">
        <v>1</v>
      </c>
      <c r="F35" s="52" t="s">
        <v>19</v>
      </c>
    </row>
    <row r="36" spans="1:6" ht="12.75" customHeight="1" x14ac:dyDescent="0.2">
      <c r="A36" s="133" t="s">
        <v>10</v>
      </c>
      <c r="B36" s="132" t="s">
        <v>109</v>
      </c>
      <c r="C36" s="12">
        <v>8.3299999999999999E-2</v>
      </c>
      <c r="D36" s="56">
        <f>(D$31*C36)</f>
        <v>417.053112</v>
      </c>
      <c r="E36" s="12">
        <v>8.3299999999999999E-2</v>
      </c>
      <c r="F36" s="56">
        <f>(E$31*E36)</f>
        <v>417.053112</v>
      </c>
    </row>
    <row r="37" spans="1:6" ht="12.75" customHeight="1" x14ac:dyDescent="0.2">
      <c r="A37" s="133" t="s">
        <v>11</v>
      </c>
      <c r="B37" s="132" t="s">
        <v>119</v>
      </c>
      <c r="C37" s="22">
        <v>0.121</v>
      </c>
      <c r="D37" s="56">
        <f>(D$31*C37)</f>
        <v>605.80344000000002</v>
      </c>
      <c r="E37" s="22">
        <v>0.1111</v>
      </c>
      <c r="F37" s="56">
        <f>(E$31*E37)</f>
        <v>556.23770400000001</v>
      </c>
    </row>
    <row r="38" spans="1:6" ht="12.75" customHeight="1" x14ac:dyDescent="0.2">
      <c r="A38" s="235" t="s">
        <v>89</v>
      </c>
      <c r="B38" s="235"/>
      <c r="C38" s="87">
        <f>SUM(C36:C37)</f>
        <v>0.20429999999999998</v>
      </c>
      <c r="D38" s="86">
        <f>SUM(D36:D37)</f>
        <v>1022.856552</v>
      </c>
      <c r="E38" s="87">
        <f>SUM(E36:E37)</f>
        <v>0.19440000000000002</v>
      </c>
      <c r="F38" s="86">
        <f>SUM(F36:F37)</f>
        <v>973.29081599999995</v>
      </c>
    </row>
    <row r="39" spans="1:6" x14ac:dyDescent="0.2">
      <c r="A39" s="223"/>
      <c r="B39" s="223"/>
      <c r="C39" s="223"/>
      <c r="D39" s="223"/>
      <c r="E39" s="319"/>
      <c r="F39" s="319"/>
    </row>
    <row r="40" spans="1:6" ht="23.25" customHeight="1" x14ac:dyDescent="0.2">
      <c r="A40" s="225" t="s">
        <v>121</v>
      </c>
      <c r="B40" s="226"/>
      <c r="C40" s="226"/>
      <c r="D40" s="227"/>
      <c r="E40" s="321"/>
      <c r="F40"/>
    </row>
    <row r="41" spans="1:6" ht="12.75" customHeight="1" x14ac:dyDescent="0.2">
      <c r="A41" s="137" t="s">
        <v>31</v>
      </c>
      <c r="B41" s="84" t="s">
        <v>122</v>
      </c>
      <c r="C41" s="10" t="s">
        <v>1</v>
      </c>
      <c r="D41" s="52" t="s">
        <v>19</v>
      </c>
      <c r="E41" s="52" t="s">
        <v>19</v>
      </c>
      <c r="F41"/>
    </row>
    <row r="42" spans="1:6" x14ac:dyDescent="0.2">
      <c r="A42" s="133" t="s">
        <v>10</v>
      </c>
      <c r="B42" s="11" t="s">
        <v>123</v>
      </c>
      <c r="C42" s="12">
        <v>0.2</v>
      </c>
      <c r="D42" s="103">
        <f t="shared" ref="D42:D49" si="0">($D$31+$D$38)*C42</f>
        <v>1205.8993104000001</v>
      </c>
      <c r="E42" s="103">
        <f>C42*($E$31)</f>
        <v>1001.3280000000001</v>
      </c>
      <c r="F42" s="349"/>
    </row>
    <row r="43" spans="1:6" x14ac:dyDescent="0.2">
      <c r="A43" s="133" t="s">
        <v>11</v>
      </c>
      <c r="B43" s="11" t="s">
        <v>71</v>
      </c>
      <c r="C43" s="12">
        <v>2.5000000000000001E-2</v>
      </c>
      <c r="D43" s="103">
        <f t="shared" si="0"/>
        <v>150.73741380000001</v>
      </c>
      <c r="E43" s="103">
        <f t="shared" ref="E43:E49" si="1">C43*($E$31)</f>
        <v>125.16600000000001</v>
      </c>
      <c r="F43" s="349"/>
    </row>
    <row r="44" spans="1:6" x14ac:dyDescent="0.2">
      <c r="A44" s="133" t="s">
        <v>12</v>
      </c>
      <c r="B44" s="11" t="s">
        <v>124</v>
      </c>
      <c r="C44" s="12">
        <v>0.02</v>
      </c>
      <c r="D44" s="103">
        <f t="shared" si="0"/>
        <v>120.58993104000001</v>
      </c>
      <c r="E44" s="103">
        <f t="shared" si="1"/>
        <v>100.1328</v>
      </c>
      <c r="F44" s="349"/>
    </row>
    <row r="45" spans="1:6" x14ac:dyDescent="0.2">
      <c r="A45" s="133" t="s">
        <v>13</v>
      </c>
      <c r="B45" s="11" t="s">
        <v>132</v>
      </c>
      <c r="C45" s="12">
        <v>1.4999999999999999E-2</v>
      </c>
      <c r="D45" s="103">
        <f t="shared" si="0"/>
        <v>90.442448280000008</v>
      </c>
      <c r="E45" s="103">
        <f t="shared" si="1"/>
        <v>75.099599999999995</v>
      </c>
      <c r="F45" s="349"/>
    </row>
    <row r="46" spans="1:6" x14ac:dyDescent="0.2">
      <c r="A46" s="133" t="s">
        <v>70</v>
      </c>
      <c r="B46" s="13" t="s">
        <v>130</v>
      </c>
      <c r="C46" s="12">
        <v>0.01</v>
      </c>
      <c r="D46" s="103">
        <f t="shared" si="0"/>
        <v>60.294965520000005</v>
      </c>
      <c r="E46" s="103">
        <f t="shared" si="1"/>
        <v>50.066400000000002</v>
      </c>
      <c r="F46" s="349"/>
    </row>
    <row r="47" spans="1:6" x14ac:dyDescent="0.2">
      <c r="A47" s="133" t="s">
        <v>76</v>
      </c>
      <c r="B47" s="11" t="s">
        <v>125</v>
      </c>
      <c r="C47" s="12">
        <v>6.0000000000000001E-3</v>
      </c>
      <c r="D47" s="103">
        <f t="shared" si="0"/>
        <v>36.176979312000007</v>
      </c>
      <c r="E47" s="103">
        <f t="shared" si="1"/>
        <v>30.039840000000002</v>
      </c>
      <c r="F47" s="349"/>
    </row>
    <row r="48" spans="1:6" x14ac:dyDescent="0.2">
      <c r="A48" s="133" t="s">
        <v>79</v>
      </c>
      <c r="B48" s="11" t="s">
        <v>126</v>
      </c>
      <c r="C48" s="12">
        <v>2E-3</v>
      </c>
      <c r="D48" s="103">
        <f t="shared" si="0"/>
        <v>12.058993104000001</v>
      </c>
      <c r="E48" s="103">
        <f t="shared" si="1"/>
        <v>10.013280000000002</v>
      </c>
      <c r="F48" s="349"/>
    </row>
    <row r="49" spans="1:6" x14ac:dyDescent="0.2">
      <c r="A49" s="133" t="s">
        <v>86</v>
      </c>
      <c r="B49" s="11" t="s">
        <v>131</v>
      </c>
      <c r="C49" s="12">
        <v>0.08</v>
      </c>
      <c r="D49" s="103">
        <f t="shared" si="0"/>
        <v>482.35972416000004</v>
      </c>
      <c r="E49" s="103">
        <f t="shared" si="1"/>
        <v>400.53120000000001</v>
      </c>
      <c r="F49"/>
    </row>
    <row r="50" spans="1:6" x14ac:dyDescent="0.2">
      <c r="A50" s="236" t="s">
        <v>89</v>
      </c>
      <c r="B50" s="236"/>
      <c r="C50" s="87">
        <f>SUM(C42:C49)</f>
        <v>0.35800000000000004</v>
      </c>
      <c r="D50" s="86">
        <f>SUM(D42:D49)</f>
        <v>2158.5597656159998</v>
      </c>
      <c r="E50" s="86">
        <f>SUM(E42:E49)</f>
        <v>1792.3771200000001</v>
      </c>
      <c r="F50" s="349"/>
    </row>
    <row r="51" spans="1:6" x14ac:dyDescent="0.2">
      <c r="A51" s="222"/>
      <c r="B51" s="222"/>
      <c r="C51" s="222"/>
      <c r="D51" s="222"/>
      <c r="E51" s="176"/>
      <c r="F51" s="349"/>
    </row>
    <row r="52" spans="1:6" x14ac:dyDescent="0.2">
      <c r="A52" s="228" t="s">
        <v>127</v>
      </c>
      <c r="B52" s="228"/>
      <c r="C52" s="228"/>
      <c r="D52" s="228"/>
      <c r="E52" s="322"/>
      <c r="F52" s="349"/>
    </row>
    <row r="53" spans="1:6" x14ac:dyDescent="0.2">
      <c r="A53" s="96" t="s">
        <v>32</v>
      </c>
      <c r="B53" s="220" t="s">
        <v>21</v>
      </c>
      <c r="C53" s="220"/>
      <c r="D53" s="52" t="s">
        <v>19</v>
      </c>
      <c r="E53" s="52" t="s">
        <v>19</v>
      </c>
      <c r="F53"/>
    </row>
    <row r="54" spans="1:6" x14ac:dyDescent="0.2">
      <c r="A54" s="133" t="s">
        <v>10</v>
      </c>
      <c r="B54" s="221" t="s">
        <v>106</v>
      </c>
      <c r="C54" s="221"/>
      <c r="D54" s="57">
        <v>0</v>
      </c>
      <c r="E54" s="57">
        <f>IF(((5.5*2*22)-E31*0.06)&lt;0,0,(5.5*2*22)-E31*0.06)</f>
        <v>0</v>
      </c>
      <c r="F54"/>
    </row>
    <row r="55" spans="1:6" x14ac:dyDescent="0.2">
      <c r="A55" s="133" t="s">
        <v>11</v>
      </c>
      <c r="B55" s="221" t="s">
        <v>108</v>
      </c>
      <c r="C55" s="252"/>
      <c r="D55" s="57">
        <f>22*33.92</f>
        <v>746.24</v>
      </c>
      <c r="E55" s="57">
        <f>(22*33.92)-(22*0.3)</f>
        <v>739.64</v>
      </c>
      <c r="F55" s="139"/>
    </row>
    <row r="56" spans="1:6" x14ac:dyDescent="0.2">
      <c r="A56" s="133" t="s">
        <v>12</v>
      </c>
      <c r="B56" s="221" t="s">
        <v>37</v>
      </c>
      <c r="C56" s="252"/>
      <c r="D56" s="59">
        <v>153.77000000000001</v>
      </c>
      <c r="E56" s="59">
        <v>153.77000000000001</v>
      </c>
      <c r="F56"/>
    </row>
    <row r="57" spans="1:6" x14ac:dyDescent="0.2">
      <c r="A57" s="133" t="s">
        <v>13</v>
      </c>
      <c r="B57" s="266" t="s">
        <v>33</v>
      </c>
      <c r="C57" s="252"/>
      <c r="D57" s="59">
        <v>0</v>
      </c>
      <c r="E57" s="59">
        <v>0</v>
      </c>
      <c r="F57"/>
    </row>
    <row r="58" spans="1:6" x14ac:dyDescent="0.2">
      <c r="A58" s="133" t="s">
        <v>70</v>
      </c>
      <c r="B58" s="221" t="s">
        <v>34</v>
      </c>
      <c r="C58" s="252"/>
      <c r="D58" s="59">
        <v>2</v>
      </c>
      <c r="E58" s="59">
        <v>2.5</v>
      </c>
      <c r="F58"/>
    </row>
    <row r="59" spans="1:6" x14ac:dyDescent="0.2">
      <c r="A59" s="133" t="s">
        <v>76</v>
      </c>
      <c r="B59" s="221" t="s">
        <v>164</v>
      </c>
      <c r="C59" s="252"/>
      <c r="D59" s="59">
        <v>10.63</v>
      </c>
      <c r="E59" s="59">
        <v>10.63</v>
      </c>
      <c r="F59"/>
    </row>
    <row r="60" spans="1:6" x14ac:dyDescent="0.2">
      <c r="A60" s="235" t="s">
        <v>89</v>
      </c>
      <c r="B60" s="235"/>
      <c r="C60" s="235"/>
      <c r="D60" s="86">
        <f>SUM(D54:D59)</f>
        <v>912.64</v>
      </c>
      <c r="E60" s="86">
        <f>SUM(E54:E59)</f>
        <v>906.54</v>
      </c>
      <c r="F60"/>
    </row>
    <row r="61" spans="1:6" x14ac:dyDescent="0.2">
      <c r="A61" s="222"/>
      <c r="B61" s="222"/>
      <c r="C61" s="222"/>
      <c r="D61" s="222"/>
      <c r="E61" s="176"/>
      <c r="F61"/>
    </row>
    <row r="62" spans="1:6" x14ac:dyDescent="0.2">
      <c r="A62" s="235" t="s">
        <v>128</v>
      </c>
      <c r="B62" s="235"/>
      <c r="C62" s="235"/>
      <c r="D62" s="235"/>
      <c r="E62" s="323"/>
      <c r="F62"/>
    </row>
    <row r="63" spans="1:6" x14ac:dyDescent="0.2">
      <c r="A63" s="136">
        <v>2</v>
      </c>
      <c r="B63" s="220" t="s">
        <v>129</v>
      </c>
      <c r="C63" s="220"/>
      <c r="D63" s="52" t="s">
        <v>19</v>
      </c>
      <c r="E63" s="52" t="s">
        <v>19</v>
      </c>
      <c r="F63"/>
    </row>
    <row r="64" spans="1:6" x14ac:dyDescent="0.2">
      <c r="A64" s="133" t="s">
        <v>30</v>
      </c>
      <c r="B64" s="221" t="s">
        <v>120</v>
      </c>
      <c r="C64" s="221"/>
      <c r="D64" s="85">
        <f>D38</f>
        <v>1022.856552</v>
      </c>
      <c r="E64" s="85">
        <f>F38</f>
        <v>973.29081599999995</v>
      </c>
      <c r="F64"/>
    </row>
    <row r="65" spans="1:6" x14ac:dyDescent="0.2">
      <c r="A65" s="133" t="s">
        <v>31</v>
      </c>
      <c r="B65" s="221" t="s">
        <v>122</v>
      </c>
      <c r="C65" s="221"/>
      <c r="D65" s="85">
        <f>D50</f>
        <v>2158.5597656159998</v>
      </c>
      <c r="E65" s="85">
        <f>E50</f>
        <v>1792.3771200000001</v>
      </c>
      <c r="F65"/>
    </row>
    <row r="66" spans="1:6" x14ac:dyDescent="0.2">
      <c r="A66" s="133" t="s">
        <v>32</v>
      </c>
      <c r="B66" s="221" t="s">
        <v>21</v>
      </c>
      <c r="C66" s="221"/>
      <c r="D66" s="85">
        <f>D60</f>
        <v>912.64</v>
      </c>
      <c r="E66" s="85">
        <f>E60</f>
        <v>906.54</v>
      </c>
      <c r="F66"/>
    </row>
    <row r="67" spans="1:6" x14ac:dyDescent="0.2">
      <c r="A67" s="235" t="s">
        <v>89</v>
      </c>
      <c r="B67" s="235"/>
      <c r="C67" s="235"/>
      <c r="D67" s="90">
        <f>SUM(D64:D66)</f>
        <v>4094.0563176159999</v>
      </c>
      <c r="E67" s="90">
        <f>SUM(E64:E66)</f>
        <v>3672.2079359999998</v>
      </c>
      <c r="F67"/>
    </row>
    <row r="68" spans="1:6" x14ac:dyDescent="0.2">
      <c r="A68" s="222"/>
      <c r="B68" s="222"/>
      <c r="C68" s="222"/>
      <c r="D68" s="222"/>
      <c r="E68" s="176"/>
      <c r="F68" s="176"/>
    </row>
    <row r="69" spans="1:6" x14ac:dyDescent="0.2">
      <c r="A69" s="236" t="s">
        <v>133</v>
      </c>
      <c r="B69" s="236"/>
      <c r="C69" s="236"/>
      <c r="D69" s="236"/>
      <c r="E69" s="333" t="s">
        <v>249</v>
      </c>
      <c r="F69" s="334"/>
    </row>
    <row r="70" spans="1:6" ht="13.5" thickBot="1" x14ac:dyDescent="0.25">
      <c r="A70" s="134">
        <v>3</v>
      </c>
      <c r="B70" s="9" t="s">
        <v>134</v>
      </c>
      <c r="C70" s="10" t="s">
        <v>1</v>
      </c>
      <c r="D70" s="52" t="s">
        <v>19</v>
      </c>
      <c r="E70" s="10" t="s">
        <v>1</v>
      </c>
      <c r="F70" s="52" t="s">
        <v>19</v>
      </c>
    </row>
    <row r="71" spans="1:6" x14ac:dyDescent="0.2">
      <c r="A71" s="16" t="s">
        <v>10</v>
      </c>
      <c r="B71" s="11" t="s">
        <v>98</v>
      </c>
      <c r="C71" s="12">
        <v>4.1999999999999997E-3</v>
      </c>
      <c r="D71" s="56">
        <f>D$31*C71</f>
        <v>21.027888000000001</v>
      </c>
      <c r="E71" s="330">
        <f>33/365*0.2</f>
        <v>1.8082191780821918E-2</v>
      </c>
      <c r="F71" s="56">
        <f>E71*$E$31</f>
        <v>90.53102465753426</v>
      </c>
    </row>
    <row r="72" spans="1:6" x14ac:dyDescent="0.2">
      <c r="A72" s="89" t="s">
        <v>11</v>
      </c>
      <c r="B72" s="21" t="s">
        <v>52</v>
      </c>
      <c r="C72" s="22">
        <v>2.9999999999999997E-4</v>
      </c>
      <c r="D72" s="56">
        <f>D$31*C72</f>
        <v>1.501992</v>
      </c>
      <c r="E72" s="331">
        <f>E71*8%</f>
        <v>1.4465753424657535E-3</v>
      </c>
      <c r="F72" s="56">
        <f t="shared" ref="F72:F76" si="2">E72*$E$31</f>
        <v>7.2424819726027403</v>
      </c>
    </row>
    <row r="73" spans="1:6" x14ac:dyDescent="0.2">
      <c r="A73" s="16" t="s">
        <v>12</v>
      </c>
      <c r="B73" s="20" t="s">
        <v>135</v>
      </c>
      <c r="C73" s="12">
        <v>3.4799999999999998E-2</v>
      </c>
      <c r="D73" s="56">
        <f>D$31*C73</f>
        <v>174.23107200000001</v>
      </c>
      <c r="E73" s="331">
        <v>4.0500000000000001E-2</v>
      </c>
      <c r="F73" s="56">
        <f t="shared" si="2"/>
        <v>202.76892000000001</v>
      </c>
    </row>
    <row r="74" spans="1:6" x14ac:dyDescent="0.2">
      <c r="A74" s="16" t="s">
        <v>13</v>
      </c>
      <c r="B74" s="11" t="s">
        <v>102</v>
      </c>
      <c r="C74" s="12">
        <v>1.9400000000000001E-2</v>
      </c>
      <c r="D74" s="56">
        <f t="shared" ref="D74:D76" si="3">D$31*C74</f>
        <v>97.128816000000015</v>
      </c>
      <c r="E74" s="332">
        <v>1.9E-3</v>
      </c>
      <c r="F74" s="56">
        <f t="shared" si="2"/>
        <v>9.5126160000000013</v>
      </c>
    </row>
    <row r="75" spans="1:6" x14ac:dyDescent="0.2">
      <c r="A75" s="16" t="s">
        <v>70</v>
      </c>
      <c r="B75" s="11" t="s">
        <v>179</v>
      </c>
      <c r="C75" s="22">
        <f>C50*C74</f>
        <v>6.9452000000000012E-3</v>
      </c>
      <c r="D75" s="56">
        <f t="shared" si="3"/>
        <v>34.772116128000008</v>
      </c>
      <c r="E75" s="331">
        <v>6.9999999999999999E-4</v>
      </c>
      <c r="F75" s="56">
        <f t="shared" si="2"/>
        <v>3.504648</v>
      </c>
    </row>
    <row r="76" spans="1:6" x14ac:dyDescent="0.2">
      <c r="A76" s="16" t="s">
        <v>76</v>
      </c>
      <c r="B76" s="11" t="s">
        <v>136</v>
      </c>
      <c r="C76" s="12">
        <v>5.1999999999999998E-3</v>
      </c>
      <c r="D76" s="56">
        <f t="shared" si="3"/>
        <v>26.034528000000002</v>
      </c>
      <c r="E76" s="331">
        <v>4.4999999999999997E-3</v>
      </c>
      <c r="F76" s="56">
        <f t="shared" si="2"/>
        <v>22.529879999999999</v>
      </c>
    </row>
    <row r="77" spans="1:6" x14ac:dyDescent="0.2">
      <c r="A77" s="235" t="s">
        <v>89</v>
      </c>
      <c r="B77" s="235"/>
      <c r="C77" s="87">
        <f>SUM(C71:C76)</f>
        <v>7.0845199999999997E-2</v>
      </c>
      <c r="D77" s="86">
        <f>SUM(D71:D76)</f>
        <v>354.69641212800002</v>
      </c>
      <c r="E77" s="335">
        <f>SUM(E71:E76)</f>
        <v>6.7128767123287678E-2</v>
      </c>
      <c r="F77" s="86">
        <f>SUM(F71:F76)</f>
        <v>336.08957063013696</v>
      </c>
    </row>
    <row r="78" spans="1:6" x14ac:dyDescent="0.2">
      <c r="A78" s="251"/>
      <c r="B78" s="251"/>
      <c r="C78" s="251"/>
      <c r="D78" s="251"/>
      <c r="E78" s="177"/>
      <c r="F78" s="177"/>
    </row>
    <row r="79" spans="1:6" x14ac:dyDescent="0.2">
      <c r="A79" s="236" t="s">
        <v>137</v>
      </c>
      <c r="B79" s="236"/>
      <c r="C79" s="236"/>
      <c r="D79" s="236"/>
      <c r="E79" s="324"/>
      <c r="F79" s="324"/>
    </row>
    <row r="80" spans="1:6" ht="27" customHeight="1" x14ac:dyDescent="0.2">
      <c r="A80" s="260" t="s">
        <v>186</v>
      </c>
      <c r="B80" s="261"/>
      <c r="C80" s="261"/>
      <c r="D80" s="262"/>
      <c r="E80" s="325"/>
      <c r="F80" s="325"/>
    </row>
    <row r="81" spans="1:6" x14ac:dyDescent="0.2">
      <c r="A81" s="245" t="s">
        <v>138</v>
      </c>
      <c r="B81" s="245"/>
      <c r="C81" s="245"/>
      <c r="D81" s="245"/>
      <c r="E81" s="326"/>
      <c r="F81" s="326"/>
    </row>
    <row r="82" spans="1:6" x14ac:dyDescent="0.2">
      <c r="A82" s="134" t="s">
        <v>23</v>
      </c>
      <c r="B82" s="9" t="s">
        <v>139</v>
      </c>
      <c r="C82" s="10" t="s">
        <v>1</v>
      </c>
      <c r="D82" s="52" t="s">
        <v>19</v>
      </c>
      <c r="E82" s="10" t="s">
        <v>1</v>
      </c>
      <c r="F82" s="52" t="s">
        <v>19</v>
      </c>
    </row>
    <row r="83" spans="1:6" x14ac:dyDescent="0.2">
      <c r="A83" s="16" t="s">
        <v>10</v>
      </c>
      <c r="B83" s="132" t="s">
        <v>180</v>
      </c>
      <c r="C83" s="22">
        <v>9.2999999999999992E-3</v>
      </c>
      <c r="D83" s="56">
        <f>$D$31*C83</f>
        <v>46.561751999999998</v>
      </c>
      <c r="E83" s="336">
        <v>9.4999999999999998E-3</v>
      </c>
      <c r="F83" s="56">
        <f>$E$31*E83</f>
        <v>47.563079999999999</v>
      </c>
    </row>
    <row r="84" spans="1:6" x14ac:dyDescent="0.2">
      <c r="A84" s="16" t="s">
        <v>11</v>
      </c>
      <c r="B84" s="132" t="s">
        <v>181</v>
      </c>
      <c r="C84" s="12">
        <v>2.8E-3</v>
      </c>
      <c r="D84" s="56">
        <f t="shared" ref="D84:D88" si="4">$D$31*C84</f>
        <v>14.018592</v>
      </c>
      <c r="E84" s="337">
        <v>4.1700000000000001E-2</v>
      </c>
      <c r="F84" s="56">
        <f t="shared" ref="F84:F88" si="5">$E$31*E84</f>
        <v>208.77688800000001</v>
      </c>
    </row>
    <row r="85" spans="1:6" x14ac:dyDescent="0.2">
      <c r="A85" s="16" t="s">
        <v>12</v>
      </c>
      <c r="B85" s="132" t="s">
        <v>182</v>
      </c>
      <c r="C85" s="12">
        <v>2.0000000000000001E-4</v>
      </c>
      <c r="D85" s="56">
        <f t="shared" si="4"/>
        <v>1.0013280000000002</v>
      </c>
      <c r="E85" s="338">
        <v>1E-3</v>
      </c>
      <c r="F85" s="56">
        <f t="shared" si="5"/>
        <v>5.0066400000000009</v>
      </c>
    </row>
    <row r="86" spans="1:6" x14ac:dyDescent="0.2">
      <c r="A86" s="16" t="s">
        <v>13</v>
      </c>
      <c r="B86" s="132" t="s">
        <v>183</v>
      </c>
      <c r="C86" s="12">
        <v>2.9999999999999997E-4</v>
      </c>
      <c r="D86" s="56">
        <f t="shared" si="4"/>
        <v>1.501992</v>
      </c>
      <c r="E86" s="338">
        <v>6.3E-3</v>
      </c>
      <c r="F86" s="56">
        <f t="shared" si="5"/>
        <v>31.541832000000003</v>
      </c>
    </row>
    <row r="87" spans="1:6" x14ac:dyDescent="0.2">
      <c r="A87" s="16" t="s">
        <v>70</v>
      </c>
      <c r="B87" s="132" t="s">
        <v>184</v>
      </c>
      <c r="C87" s="12">
        <v>2.0000000000000001E-4</v>
      </c>
      <c r="D87" s="56">
        <f t="shared" si="4"/>
        <v>1.0013280000000002</v>
      </c>
      <c r="E87" s="338">
        <v>2.0000000000000001E-4</v>
      </c>
      <c r="F87" s="56">
        <f t="shared" si="5"/>
        <v>1.0013280000000002</v>
      </c>
    </row>
    <row r="88" spans="1:6" ht="13.5" thickBot="1" x14ac:dyDescent="0.25">
      <c r="A88" s="16" t="s">
        <v>76</v>
      </c>
      <c r="B88" s="132" t="s">
        <v>185</v>
      </c>
      <c r="C88" s="12">
        <v>0</v>
      </c>
      <c r="D88" s="56">
        <f t="shared" si="4"/>
        <v>0</v>
      </c>
      <c r="E88" s="339">
        <v>0</v>
      </c>
      <c r="F88" s="56">
        <f t="shared" si="5"/>
        <v>0</v>
      </c>
    </row>
    <row r="89" spans="1:6" ht="13.5" thickBot="1" x14ac:dyDescent="0.25">
      <c r="A89" s="235" t="s">
        <v>89</v>
      </c>
      <c r="B89" s="235"/>
      <c r="C89" s="87">
        <f>SUM(C83:C88)</f>
        <v>1.2800000000000001E-2</v>
      </c>
      <c r="D89" s="86">
        <f>SUM(D83:D88)</f>
        <v>64.084992</v>
      </c>
      <c r="E89" s="87">
        <f>SUM(E83:E88)</f>
        <v>5.8700000000000002E-2</v>
      </c>
      <c r="F89" s="86">
        <f>SUM(F83:F88)</f>
        <v>293.889768</v>
      </c>
    </row>
    <row r="90" spans="1:6" ht="13.5" thickBot="1" x14ac:dyDescent="0.25">
      <c r="A90" s="340" t="s">
        <v>79</v>
      </c>
      <c r="B90" s="341" t="s">
        <v>250</v>
      </c>
      <c r="C90" s="342"/>
      <c r="D90" s="343"/>
      <c r="E90" s="342">
        <f>C50*E89</f>
        <v>2.1014600000000005E-2</v>
      </c>
      <c r="F90" s="344">
        <f>E90*$E$31</f>
        <v>105.21253694400004</v>
      </c>
    </row>
    <row r="91" spans="1:6" ht="26.25" thickBot="1" x14ac:dyDescent="0.25">
      <c r="A91" s="340" t="s">
        <v>86</v>
      </c>
      <c r="B91" s="341" t="s">
        <v>251</v>
      </c>
      <c r="C91" s="342"/>
      <c r="D91" s="343"/>
      <c r="E91" s="342">
        <f>C50*E38</f>
        <v>6.959520000000001E-2</v>
      </c>
      <c r="F91" s="344">
        <f>E91*$E$31</f>
        <v>348.43811212800006</v>
      </c>
    </row>
    <row r="92" spans="1:6" ht="13.5" thickBot="1" x14ac:dyDescent="0.25">
      <c r="A92" s="340"/>
      <c r="B92" s="345" t="s">
        <v>252</v>
      </c>
      <c r="C92" s="346">
        <f>C89+C91+C90</f>
        <v>1.2800000000000001E-2</v>
      </c>
      <c r="D92" s="347">
        <f>SUM(D89:D91)</f>
        <v>64.084992</v>
      </c>
      <c r="E92" s="348">
        <f>SUM(E89:E91)</f>
        <v>0.14930980000000002</v>
      </c>
      <c r="F92" s="347">
        <f>SUM(F89:F91)</f>
        <v>747.54041707200008</v>
      </c>
    </row>
    <row r="93" spans="1:6" x14ac:dyDescent="0.2">
      <c r="A93" s="176"/>
      <c r="B93" s="176"/>
      <c r="C93" s="176"/>
      <c r="D93" s="176"/>
      <c r="E93" s="176"/>
      <c r="F93" s="176"/>
    </row>
    <row r="94" spans="1:6" x14ac:dyDescent="0.2">
      <c r="A94" s="176"/>
      <c r="B94" s="176"/>
      <c r="C94" s="176"/>
      <c r="D94" s="176"/>
      <c r="E94" s="176"/>
      <c r="F94" s="176"/>
    </row>
    <row r="95" spans="1:6" ht="12.75" customHeight="1" x14ac:dyDescent="0.2">
      <c r="A95" s="245" t="s">
        <v>140</v>
      </c>
      <c r="B95" s="245"/>
      <c r="C95" s="245"/>
      <c r="D95" s="245"/>
      <c r="E95" s="326"/>
      <c r="F95"/>
    </row>
    <row r="96" spans="1:6" x14ac:dyDescent="0.2">
      <c r="A96" s="136" t="s">
        <v>24</v>
      </c>
      <c r="B96" s="220" t="s">
        <v>142</v>
      </c>
      <c r="C96" s="220"/>
      <c r="D96" s="52" t="s">
        <v>19</v>
      </c>
      <c r="E96" s="52" t="s">
        <v>19</v>
      </c>
      <c r="F96"/>
    </row>
    <row r="97" spans="1:6" ht="12.75" customHeight="1" x14ac:dyDescent="0.2">
      <c r="A97" s="133" t="s">
        <v>10</v>
      </c>
      <c r="B97" s="221" t="s">
        <v>141</v>
      </c>
      <c r="C97" s="221"/>
      <c r="D97" s="57">
        <f>($D$31/220*50%+$D$31/220)*0</f>
        <v>0</v>
      </c>
      <c r="E97" s="57">
        <f>($D$31/220*50%+$D$31/220)*0</f>
        <v>0</v>
      </c>
      <c r="F97"/>
    </row>
    <row r="98" spans="1:6" x14ac:dyDescent="0.2">
      <c r="A98" s="235" t="s">
        <v>89</v>
      </c>
      <c r="B98" s="235"/>
      <c r="C98" s="235"/>
      <c r="D98" s="88">
        <f>D97</f>
        <v>0</v>
      </c>
      <c r="E98" s="88">
        <f>E97</f>
        <v>0</v>
      </c>
      <c r="F98"/>
    </row>
    <row r="99" spans="1:6" x14ac:dyDescent="0.2">
      <c r="A99" s="222"/>
      <c r="B99" s="222"/>
      <c r="C99" s="222"/>
      <c r="D99" s="222"/>
      <c r="E99" s="176"/>
      <c r="F99"/>
    </row>
    <row r="100" spans="1:6" x14ac:dyDescent="0.2">
      <c r="A100" s="253" t="s">
        <v>143</v>
      </c>
      <c r="B100" s="254"/>
      <c r="C100" s="254"/>
      <c r="D100" s="255"/>
      <c r="E100" s="323"/>
      <c r="F100"/>
    </row>
    <row r="101" spans="1:6" x14ac:dyDescent="0.2">
      <c r="A101" s="136">
        <v>4</v>
      </c>
      <c r="B101" s="220" t="s">
        <v>25</v>
      </c>
      <c r="C101" s="220"/>
      <c r="D101" s="52" t="s">
        <v>19</v>
      </c>
      <c r="E101" s="52" t="s">
        <v>19</v>
      </c>
      <c r="F101"/>
    </row>
    <row r="102" spans="1:6" x14ac:dyDescent="0.2">
      <c r="A102" s="133" t="s">
        <v>23</v>
      </c>
      <c r="B102" s="221" t="s">
        <v>187</v>
      </c>
      <c r="C102" s="221"/>
      <c r="D102" s="85">
        <f>D89</f>
        <v>64.084992</v>
      </c>
      <c r="E102" s="85">
        <f>F92</f>
        <v>747.54041707200008</v>
      </c>
      <c r="F102"/>
    </row>
    <row r="103" spans="1:6" x14ac:dyDescent="0.2">
      <c r="A103" s="133" t="s">
        <v>24</v>
      </c>
      <c r="B103" s="221" t="s">
        <v>188</v>
      </c>
      <c r="C103" s="221"/>
      <c r="D103" s="85">
        <f>D98</f>
        <v>0</v>
      </c>
      <c r="E103" s="85">
        <f>E98</f>
        <v>0</v>
      </c>
      <c r="F103"/>
    </row>
    <row r="104" spans="1:6" x14ac:dyDescent="0.2">
      <c r="A104" s="235" t="s">
        <v>89</v>
      </c>
      <c r="B104" s="235"/>
      <c r="C104" s="235"/>
      <c r="D104" s="90">
        <f>SUM(D102:D103)</f>
        <v>64.084992</v>
      </c>
      <c r="E104" s="90">
        <f>SUM(E102:E103)</f>
        <v>747.54041707200008</v>
      </c>
      <c r="F104"/>
    </row>
    <row r="105" spans="1:6" x14ac:dyDescent="0.2">
      <c r="A105" s="246"/>
      <c r="B105" s="247"/>
      <c r="C105" s="247"/>
      <c r="D105" s="248"/>
      <c r="E105" s="177"/>
      <c r="F105"/>
    </row>
    <row r="106" spans="1:6" x14ac:dyDescent="0.2">
      <c r="A106" s="229" t="s">
        <v>144</v>
      </c>
      <c r="B106" s="230"/>
      <c r="C106" s="230"/>
      <c r="D106" s="231"/>
      <c r="E106" s="320"/>
      <c r="F106"/>
    </row>
    <row r="107" spans="1:6" x14ac:dyDescent="0.2">
      <c r="A107" s="134">
        <v>5</v>
      </c>
      <c r="B107" s="220" t="s">
        <v>22</v>
      </c>
      <c r="C107" s="220"/>
      <c r="D107" s="52" t="s">
        <v>19</v>
      </c>
      <c r="E107" s="52" t="s">
        <v>19</v>
      </c>
      <c r="F107"/>
    </row>
    <row r="108" spans="1:6" x14ac:dyDescent="0.2">
      <c r="A108" s="133" t="s">
        <v>10</v>
      </c>
      <c r="B108" s="221" t="s">
        <v>35</v>
      </c>
      <c r="C108" s="252"/>
      <c r="D108" s="56">
        <v>0</v>
      </c>
      <c r="E108" s="56">
        <v>0</v>
      </c>
      <c r="F108"/>
    </row>
    <row r="109" spans="1:6" x14ac:dyDescent="0.2">
      <c r="A109" s="133" t="s">
        <v>11</v>
      </c>
      <c r="B109" s="221" t="s">
        <v>39</v>
      </c>
      <c r="C109" s="252"/>
      <c r="D109" s="59">
        <v>0</v>
      </c>
      <c r="E109" s="59">
        <v>0</v>
      </c>
      <c r="F109"/>
    </row>
    <row r="110" spans="1:6" x14ac:dyDescent="0.2">
      <c r="A110" s="133" t="s">
        <v>12</v>
      </c>
      <c r="B110" s="221" t="s">
        <v>38</v>
      </c>
      <c r="C110" s="221"/>
      <c r="D110" s="59">
        <v>0</v>
      </c>
      <c r="E110" s="59">
        <v>0</v>
      </c>
      <c r="F110"/>
    </row>
    <row r="111" spans="1:6" x14ac:dyDescent="0.2">
      <c r="A111" s="133" t="s">
        <v>13</v>
      </c>
      <c r="B111" s="221" t="s">
        <v>0</v>
      </c>
      <c r="C111" s="252"/>
      <c r="D111" s="59">
        <v>0</v>
      </c>
      <c r="E111" s="59">
        <v>0</v>
      </c>
      <c r="F111"/>
    </row>
    <row r="112" spans="1:6" ht="12.75" customHeight="1" x14ac:dyDescent="0.2">
      <c r="A112" s="235" t="s">
        <v>89</v>
      </c>
      <c r="B112" s="235"/>
      <c r="C112" s="235"/>
      <c r="D112" s="86">
        <f>SUM(D108:D111)</f>
        <v>0</v>
      </c>
      <c r="E112" s="86">
        <f>SUM(E108:E111)</f>
        <v>0</v>
      </c>
      <c r="F112"/>
    </row>
    <row r="113" spans="1:7" x14ac:dyDescent="0.2">
      <c r="A113" s="222"/>
      <c r="B113" s="222"/>
      <c r="C113" s="222"/>
      <c r="D113" s="222"/>
      <c r="E113" s="176"/>
      <c r="F113"/>
    </row>
    <row r="114" spans="1:7" x14ac:dyDescent="0.2">
      <c r="A114" s="235" t="s">
        <v>145</v>
      </c>
      <c r="B114" s="235"/>
      <c r="C114" s="235"/>
      <c r="D114" s="235"/>
      <c r="E114" s="323"/>
      <c r="F114"/>
    </row>
    <row r="115" spans="1:7" x14ac:dyDescent="0.2">
      <c r="A115" s="93">
        <v>6</v>
      </c>
      <c r="B115" s="94" t="s">
        <v>146</v>
      </c>
      <c r="C115" s="51" t="s">
        <v>1</v>
      </c>
      <c r="D115" s="53" t="s">
        <v>19</v>
      </c>
      <c r="E115" s="53" t="s">
        <v>19</v>
      </c>
      <c r="F115"/>
    </row>
    <row r="116" spans="1:7" x14ac:dyDescent="0.2">
      <c r="A116" s="133" t="s">
        <v>10</v>
      </c>
      <c r="B116" s="132" t="s">
        <v>147</v>
      </c>
      <c r="C116" s="18">
        <f>'Assist Administrativo'!C116</f>
        <v>6.0000000000000001E-3</v>
      </c>
      <c r="D116" s="56">
        <f>C116*(D$31+$D$67+$D$77+$D$104+$D$112)</f>
        <v>57.116866330464006</v>
      </c>
      <c r="E116" s="56">
        <f>C116*(E$31+$E$67+$F$77+$E$104+$E$112)</f>
        <v>58.574867542212814</v>
      </c>
      <c r="F116"/>
      <c r="G116" s="265"/>
    </row>
    <row r="117" spans="1:7" x14ac:dyDescent="0.2">
      <c r="A117" s="14" t="s">
        <v>11</v>
      </c>
      <c r="B117" s="135" t="s">
        <v>148</v>
      </c>
      <c r="C117" s="19">
        <f>'Assist Administrativo'!C117</f>
        <v>6.0000000000000001E-3</v>
      </c>
      <c r="D117" s="56">
        <f>C117*(D$31+$D$67+$D$77+$D$104+$D$112+$D$116)</f>
        <v>57.459567528446783</v>
      </c>
      <c r="E117" s="56">
        <f>C117*(E$31+$E$67+$F$77+$E$104+$E$112+$E$116)</f>
        <v>58.926316747466096</v>
      </c>
      <c r="F117"/>
      <c r="G117" s="265"/>
    </row>
    <row r="118" spans="1:7" x14ac:dyDescent="0.2">
      <c r="A118" s="14" t="s">
        <v>12</v>
      </c>
      <c r="B118" s="135" t="s">
        <v>149</v>
      </c>
      <c r="C118" s="19"/>
      <c r="D118" s="56"/>
      <c r="E118" s="56"/>
      <c r="F118"/>
    </row>
    <row r="119" spans="1:7" x14ac:dyDescent="0.2">
      <c r="A119" s="8"/>
      <c r="B119" s="132" t="s">
        <v>151</v>
      </c>
      <c r="C119" s="12">
        <v>0.05</v>
      </c>
      <c r="D119" s="56">
        <f>((D$31+$D$67+$D$77+$D$104+$D$112+$D$116+$D$117)*C119)/(100%-8.65%)</f>
        <v>527.31549839096397</v>
      </c>
      <c r="E119" s="56">
        <f>((E$31+$E$67+$F$77+$E$104+$E$112+$E$116+$E$117)*C119)/(100%-8.65%)</f>
        <v>540.77608691799753</v>
      </c>
      <c r="F119"/>
    </row>
    <row r="120" spans="1:7" x14ac:dyDescent="0.2">
      <c r="A120" s="8"/>
      <c r="B120" s="132" t="s">
        <v>152</v>
      </c>
      <c r="C120" s="12">
        <v>0</v>
      </c>
      <c r="D120" s="56">
        <f>((D$31+$D$67+$D$77+$D$104+$D$112+$D$116+$D$117)*C120)/(100%-8.65%)</f>
        <v>0</v>
      </c>
      <c r="E120" s="56">
        <f>((E$31+$E$67+$F$77+$E$104+$E$112+$E$116+$E$117)*C120)/(100%-8.65%)</f>
        <v>0</v>
      </c>
      <c r="F120"/>
    </row>
    <row r="121" spans="1:7" x14ac:dyDescent="0.2">
      <c r="A121" s="8"/>
      <c r="B121" s="132" t="s">
        <v>150</v>
      </c>
      <c r="C121" s="12">
        <v>0.01</v>
      </c>
      <c r="D121" s="56">
        <f>((D$31)*C121)/(100%-8.65%)</f>
        <v>54.807224958949099</v>
      </c>
      <c r="E121" s="56">
        <f>((E$31)*C121)/(100%-8.65%)</f>
        <v>54.807224958949099</v>
      </c>
      <c r="F121"/>
    </row>
    <row r="122" spans="1:7" ht="12.75" customHeight="1" x14ac:dyDescent="0.2">
      <c r="A122" s="235" t="s">
        <v>89</v>
      </c>
      <c r="B122" s="235"/>
      <c r="C122" s="95">
        <f>SUM(C116:C121)</f>
        <v>7.1999999999999995E-2</v>
      </c>
      <c r="D122" s="86">
        <f>SUM(D116:D121)</f>
        <v>696.69915720882386</v>
      </c>
      <c r="E122" s="86">
        <f>SUM(E116:E121)</f>
        <v>713.08449616662551</v>
      </c>
      <c r="F122"/>
    </row>
    <row r="123" spans="1:7" ht="12.75" customHeight="1" x14ac:dyDescent="0.2">
      <c r="A123" s="222"/>
      <c r="B123" s="222"/>
      <c r="C123" s="222"/>
      <c r="D123" s="222"/>
      <c r="E123" s="176"/>
      <c r="F123"/>
    </row>
    <row r="124" spans="1:7" ht="12.75" customHeight="1" x14ac:dyDescent="0.2">
      <c r="A124" s="259" t="s">
        <v>26</v>
      </c>
      <c r="B124" s="259"/>
      <c r="C124" s="259"/>
      <c r="D124" s="259"/>
      <c r="E124" s="327"/>
      <c r="F124"/>
    </row>
    <row r="125" spans="1:7" x14ac:dyDescent="0.2">
      <c r="A125" s="134" t="s">
        <v>2</v>
      </c>
      <c r="B125" s="258" t="s">
        <v>3</v>
      </c>
      <c r="C125" s="258"/>
      <c r="D125" s="52" t="s">
        <v>19</v>
      </c>
      <c r="E125" s="52" t="s">
        <v>19</v>
      </c>
      <c r="F125" s="317"/>
    </row>
    <row r="126" spans="1:7" x14ac:dyDescent="0.2">
      <c r="A126" s="133" t="s">
        <v>10</v>
      </c>
      <c r="B126" s="238" t="s">
        <v>27</v>
      </c>
      <c r="C126" s="238"/>
      <c r="D126" s="56">
        <f>D31</f>
        <v>5006.6400000000003</v>
      </c>
      <c r="E126" s="56">
        <f>E31</f>
        <v>5006.6400000000003</v>
      </c>
      <c r="F126" s="318"/>
    </row>
    <row r="127" spans="1:7" x14ac:dyDescent="0.2">
      <c r="A127" s="133" t="s">
        <v>11</v>
      </c>
      <c r="B127" s="238" t="s">
        <v>117</v>
      </c>
      <c r="C127" s="250"/>
      <c r="D127" s="56">
        <f>D67</f>
        <v>4094.0563176159999</v>
      </c>
      <c r="E127" s="56">
        <f>E67</f>
        <v>3672.2079359999998</v>
      </c>
      <c r="F127" s="318"/>
    </row>
    <row r="128" spans="1:7" x14ac:dyDescent="0.2">
      <c r="A128" s="133" t="s">
        <v>12</v>
      </c>
      <c r="B128" s="238" t="s">
        <v>153</v>
      </c>
      <c r="C128" s="238"/>
      <c r="D128" s="56">
        <f>D77</f>
        <v>354.69641212800002</v>
      </c>
      <c r="E128" s="56">
        <f>F77</f>
        <v>336.08957063013696</v>
      </c>
      <c r="F128" s="318"/>
    </row>
    <row r="129" spans="1:7" x14ac:dyDescent="0.2">
      <c r="A129" s="133" t="s">
        <v>13</v>
      </c>
      <c r="B129" s="238" t="s">
        <v>154</v>
      </c>
      <c r="C129" s="238"/>
      <c r="D129" s="56">
        <f>D104</f>
        <v>64.084992</v>
      </c>
      <c r="E129" s="56">
        <f>E104</f>
        <v>747.54041707200008</v>
      </c>
      <c r="F129" s="318"/>
    </row>
    <row r="130" spans="1:7" x14ac:dyDescent="0.2">
      <c r="A130" s="133" t="s">
        <v>70</v>
      </c>
      <c r="B130" s="239" t="s">
        <v>155</v>
      </c>
      <c r="C130" s="240"/>
      <c r="D130" s="56">
        <f>D112</f>
        <v>0</v>
      </c>
      <c r="E130" s="56">
        <f>E112</f>
        <v>0</v>
      </c>
      <c r="F130" s="318"/>
    </row>
    <row r="131" spans="1:7" x14ac:dyDescent="0.2">
      <c r="A131" s="133"/>
      <c r="B131" s="256" t="s">
        <v>156</v>
      </c>
      <c r="C131" s="257"/>
      <c r="D131" s="56">
        <f>SUM(D126:D130)</f>
        <v>9519.4777217440005</v>
      </c>
      <c r="E131" s="56">
        <f>SUM(E126:E130)</f>
        <v>9762.4779237021357</v>
      </c>
      <c r="F131" s="318"/>
    </row>
    <row r="132" spans="1:7" x14ac:dyDescent="0.2">
      <c r="A132" s="133">
        <v>5</v>
      </c>
      <c r="B132" s="249" t="s">
        <v>157</v>
      </c>
      <c r="C132" s="249"/>
      <c r="D132" s="56">
        <f>D122</f>
        <v>696.69915720882386</v>
      </c>
      <c r="E132" s="56">
        <f>E122</f>
        <v>713.08449616662551</v>
      </c>
      <c r="F132" s="318"/>
    </row>
    <row r="133" spans="1:7" x14ac:dyDescent="0.2">
      <c r="A133" s="15"/>
      <c r="B133" s="237" t="s">
        <v>50</v>
      </c>
      <c r="C133" s="237"/>
      <c r="D133" s="58">
        <f>SUM(D131:D132)</f>
        <v>10216.176878952825</v>
      </c>
      <c r="E133" s="58">
        <f>SUM(E131:E132)</f>
        <v>10475.562419868762</v>
      </c>
      <c r="F133" s="328"/>
      <c r="G133" s="113"/>
    </row>
    <row r="134" spans="1:7" x14ac:dyDescent="0.2">
      <c r="A134" s="1"/>
      <c r="B134" s="171"/>
      <c r="C134" s="4"/>
      <c r="D134" s="49"/>
      <c r="E134" s="49"/>
      <c r="F134" s="49"/>
      <c r="G134" s="113"/>
    </row>
    <row r="135" spans="1:7" ht="22.5" customHeight="1" x14ac:dyDescent="0.2">
      <c r="A135" s="263" t="str">
        <f>'Assist Administrativo'!A135</f>
        <v>São Luis/MA, 31 de agosto de 2020.</v>
      </c>
      <c r="B135" s="263"/>
      <c r="C135" s="263"/>
      <c r="D135" s="263"/>
      <c r="E135" s="174"/>
      <c r="F135" s="174"/>
      <c r="G135" s="113"/>
    </row>
    <row r="136" spans="1:7" ht="36" customHeight="1" x14ac:dyDescent="0.2">
      <c r="A136" s="264"/>
      <c r="B136" s="264"/>
      <c r="C136" s="264"/>
      <c r="D136" s="264"/>
      <c r="E136" s="175"/>
      <c r="F136" s="175"/>
      <c r="G136" s="113"/>
    </row>
    <row r="137" spans="1:7" x14ac:dyDescent="0.2">
      <c r="A137" s="263" t="s">
        <v>241</v>
      </c>
      <c r="B137" s="263"/>
      <c r="C137" s="263"/>
      <c r="D137" s="263"/>
      <c r="E137" s="174"/>
      <c r="F137" s="174"/>
    </row>
    <row r="138" spans="1:7" x14ac:dyDescent="0.2">
      <c r="A138" s="263" t="s">
        <v>41</v>
      </c>
      <c r="B138" s="263"/>
      <c r="C138" s="263"/>
      <c r="D138" s="263"/>
      <c r="E138" s="174"/>
      <c r="F138" s="174"/>
      <c r="G138" s="114"/>
    </row>
    <row r="139" spans="1:7" x14ac:dyDescent="0.2">
      <c r="A139" s="2"/>
      <c r="B139" s="2"/>
      <c r="C139" s="2"/>
      <c r="D139" s="54"/>
      <c r="E139" s="54"/>
      <c r="F139" s="54"/>
    </row>
    <row r="140" spans="1:7" x14ac:dyDescent="0.2">
      <c r="A140" s="5"/>
      <c r="B140" s="6"/>
      <c r="C140" s="6"/>
      <c r="D140" s="60"/>
      <c r="E140" s="60"/>
      <c r="F140" s="60"/>
    </row>
    <row r="141" spans="1:7" x14ac:dyDescent="0.2">
      <c r="A141" s="6"/>
      <c r="B141" s="6"/>
      <c r="C141" s="6"/>
      <c r="D141" s="60"/>
      <c r="E141" s="60"/>
      <c r="F141" s="60"/>
    </row>
    <row r="142" spans="1:7" x14ac:dyDescent="0.2">
      <c r="A142" s="7"/>
      <c r="B142" s="7"/>
      <c r="C142" s="7"/>
      <c r="D142" s="50"/>
      <c r="E142" s="50"/>
      <c r="F142" s="50"/>
    </row>
    <row r="152" spans="1:6" x14ac:dyDescent="0.2">
      <c r="A152" s="3"/>
      <c r="B152" s="3"/>
      <c r="C152" s="3"/>
      <c r="D152" s="61"/>
      <c r="E152" s="61"/>
      <c r="F152" s="61"/>
    </row>
    <row r="153" spans="1:6" x14ac:dyDescent="0.2">
      <c r="A153" s="3"/>
      <c r="B153" s="3"/>
      <c r="C153" s="3"/>
      <c r="D153" s="61"/>
      <c r="E153" s="61"/>
      <c r="F153" s="61"/>
    </row>
    <row r="154" spans="1:6" x14ac:dyDescent="0.2">
      <c r="A154" s="3"/>
      <c r="B154" s="3"/>
      <c r="C154" s="3"/>
      <c r="D154" s="61"/>
      <c r="E154" s="61"/>
      <c r="F154" s="61"/>
    </row>
    <row r="155" spans="1:6" ht="12.75" customHeight="1" x14ac:dyDescent="0.2"/>
    <row r="161" spans="4:6" ht="12.75" customHeight="1" x14ac:dyDescent="0.2"/>
    <row r="163" spans="4:6" x14ac:dyDescent="0.2">
      <c r="D163"/>
      <c r="E163"/>
      <c r="F163"/>
    </row>
    <row r="164" spans="4:6" x14ac:dyDescent="0.2">
      <c r="D164"/>
      <c r="E164"/>
      <c r="F164"/>
    </row>
    <row r="165" spans="4:6" x14ac:dyDescent="0.2">
      <c r="D165"/>
      <c r="E165"/>
      <c r="F165"/>
    </row>
    <row r="166" spans="4:6" x14ac:dyDescent="0.2">
      <c r="D166"/>
      <c r="E166"/>
      <c r="F166"/>
    </row>
    <row r="167" spans="4:6" x14ac:dyDescent="0.2">
      <c r="D167"/>
      <c r="E167"/>
      <c r="F167"/>
    </row>
    <row r="168" spans="4:6" x14ac:dyDescent="0.2">
      <c r="D168"/>
      <c r="E168"/>
      <c r="F168"/>
    </row>
    <row r="169" spans="4:6" x14ac:dyDescent="0.2">
      <c r="D169"/>
      <c r="E169"/>
      <c r="F169"/>
    </row>
    <row r="170" spans="4:6" x14ac:dyDescent="0.2">
      <c r="D170"/>
      <c r="E170"/>
      <c r="F170"/>
    </row>
    <row r="171" spans="4:6" x14ac:dyDescent="0.2">
      <c r="D171"/>
      <c r="E171"/>
      <c r="F171"/>
    </row>
  </sheetData>
  <mergeCells count="94">
    <mergeCell ref="E69:F69"/>
    <mergeCell ref="A135:D135"/>
    <mergeCell ref="A136:D136"/>
    <mergeCell ref="A137:D137"/>
    <mergeCell ref="A138:D138"/>
    <mergeCell ref="A62:D62"/>
    <mergeCell ref="B63:C63"/>
    <mergeCell ref="A106:D106"/>
    <mergeCell ref="B107:C107"/>
    <mergeCell ref="B108:C108"/>
    <mergeCell ref="B64:C64"/>
    <mergeCell ref="B65:C65"/>
    <mergeCell ref="B66:C66"/>
    <mergeCell ref="A67:C67"/>
    <mergeCell ref="A68:D68"/>
    <mergeCell ref="A69:D69"/>
    <mergeCell ref="A77:B77"/>
    <mergeCell ref="A61:D61"/>
    <mergeCell ref="A31:C31"/>
    <mergeCell ref="A32:D32"/>
    <mergeCell ref="A33:D33"/>
    <mergeCell ref="A34:D34"/>
    <mergeCell ref="A38:B38"/>
    <mergeCell ref="A39:D39"/>
    <mergeCell ref="B56:C56"/>
    <mergeCell ref="A60:C60"/>
    <mergeCell ref="B57:C57"/>
    <mergeCell ref="B58:C58"/>
    <mergeCell ref="A40:D40"/>
    <mergeCell ref="A50:B50"/>
    <mergeCell ref="A23:B23"/>
    <mergeCell ref="C12:D12"/>
    <mergeCell ref="C13:D13"/>
    <mergeCell ref="C14:D14"/>
    <mergeCell ref="A15:D15"/>
    <mergeCell ref="C16:D16"/>
    <mergeCell ref="C17:D17"/>
    <mergeCell ref="C18:D18"/>
    <mergeCell ref="C19:D19"/>
    <mergeCell ref="C20:D20"/>
    <mergeCell ref="A21:D21"/>
    <mergeCell ref="A22:B22"/>
    <mergeCell ref="A11:D11"/>
    <mergeCell ref="A1:D1"/>
    <mergeCell ref="A2:D2"/>
    <mergeCell ref="A3:D3"/>
    <mergeCell ref="A4:D4"/>
    <mergeCell ref="A5:D5"/>
    <mergeCell ref="A6:D6"/>
    <mergeCell ref="C7:D7"/>
    <mergeCell ref="C8:D8"/>
    <mergeCell ref="C9:D9"/>
    <mergeCell ref="C10:D10"/>
    <mergeCell ref="B59:C59"/>
    <mergeCell ref="A51:D51"/>
    <mergeCell ref="A52:D52"/>
    <mergeCell ref="B54:C54"/>
    <mergeCell ref="B55:C55"/>
    <mergeCell ref="B53:C53"/>
    <mergeCell ref="A78:D78"/>
    <mergeCell ref="A79:D79"/>
    <mergeCell ref="A80:D80"/>
    <mergeCell ref="A89:B89"/>
    <mergeCell ref="A81:D81"/>
    <mergeCell ref="A95:D95"/>
    <mergeCell ref="B96:C96"/>
    <mergeCell ref="B97:C97"/>
    <mergeCell ref="A98:C98"/>
    <mergeCell ref="B102:C102"/>
    <mergeCell ref="A105:D105"/>
    <mergeCell ref="A99:D99"/>
    <mergeCell ref="A100:D100"/>
    <mergeCell ref="B101:C101"/>
    <mergeCell ref="B103:C103"/>
    <mergeCell ref="A104:C104"/>
    <mergeCell ref="G116:G117"/>
    <mergeCell ref="A122:B122"/>
    <mergeCell ref="A123:D123"/>
    <mergeCell ref="B109:C109"/>
    <mergeCell ref="B110:C110"/>
    <mergeCell ref="B111:C111"/>
    <mergeCell ref="A112:C112"/>
    <mergeCell ref="A113:D113"/>
    <mergeCell ref="A114:D114"/>
    <mergeCell ref="B129:C129"/>
    <mergeCell ref="B130:C130"/>
    <mergeCell ref="B131:C131"/>
    <mergeCell ref="B132:C132"/>
    <mergeCell ref="B133:C133"/>
    <mergeCell ref="A124:D124"/>
    <mergeCell ref="B125:C125"/>
    <mergeCell ref="B126:C126"/>
    <mergeCell ref="B127:C127"/>
    <mergeCell ref="B128:C128"/>
  </mergeCells>
  <printOptions horizontalCentered="1" verticalCentered="1"/>
  <pageMargins left="0.51181102362204722" right="0.51181102362204722" top="0.78740157480314965" bottom="1.1811023622047245" header="0.31496062992125984" footer="7.874015748031496E-2"/>
  <pageSetup paperSize="9" scale="72" orientation="portrait" r:id="rId1"/>
  <headerFooter>
    <oddHeader>&amp;L&amp;G</oddHeader>
    <oddFooter>&amp;C&amp;G</oddFooter>
  </headerFooter>
  <rowBreaks count="1" manualBreakCount="1">
    <brk id="68" max="5"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71"/>
  <sheetViews>
    <sheetView view="pageBreakPreview" zoomScale="140" zoomScaleNormal="130" zoomScaleSheetLayoutView="140" workbookViewId="0">
      <selection activeCell="E1" sqref="E1:F1048576"/>
    </sheetView>
  </sheetViews>
  <sheetFormatPr defaultRowHeight="12.75" x14ac:dyDescent="0.2"/>
  <cols>
    <col min="1" max="1" width="6.28515625" customWidth="1"/>
    <col min="2" max="2" width="68.85546875" customWidth="1"/>
    <col min="3" max="3" width="10" customWidth="1"/>
    <col min="4" max="6" width="14.28515625" style="62" customWidth="1"/>
    <col min="7" max="7" width="17.7109375" customWidth="1"/>
  </cols>
  <sheetData>
    <row r="1" spans="1:6" x14ac:dyDescent="0.2">
      <c r="A1" s="206" t="s">
        <v>43</v>
      </c>
      <c r="B1" s="207"/>
      <c r="C1" s="207"/>
      <c r="D1" s="207"/>
      <c r="E1" s="307"/>
      <c r="F1" s="307"/>
    </row>
    <row r="2" spans="1:6" ht="12.75" customHeight="1" x14ac:dyDescent="0.2">
      <c r="A2" s="206" t="s">
        <v>42</v>
      </c>
      <c r="B2" s="206"/>
      <c r="C2" s="206"/>
      <c r="D2" s="206"/>
      <c r="E2" s="308"/>
      <c r="F2" s="308"/>
    </row>
    <row r="3" spans="1:6" ht="12.75" customHeight="1" x14ac:dyDescent="0.2">
      <c r="A3" s="209" t="s">
        <v>104</v>
      </c>
      <c r="B3" s="209"/>
      <c r="C3" s="209"/>
      <c r="D3" s="209"/>
      <c r="E3" s="309"/>
      <c r="F3" s="309"/>
    </row>
    <row r="4" spans="1:6" x14ac:dyDescent="0.2">
      <c r="A4" s="210" t="str">
        <f>'Assist Tec Adm SN'!A4:D4</f>
        <v>Processo Eletrônico n.ºXX/2020</v>
      </c>
      <c r="B4" s="210"/>
      <c r="C4" s="210"/>
      <c r="D4" s="210"/>
      <c r="E4" s="310"/>
      <c r="F4" s="310"/>
    </row>
    <row r="5" spans="1:6" x14ac:dyDescent="0.2">
      <c r="A5" s="217"/>
      <c r="B5" s="218"/>
      <c r="C5" s="218"/>
      <c r="D5" s="219"/>
      <c r="E5" s="176"/>
      <c r="F5" s="176"/>
    </row>
    <row r="6" spans="1:6" x14ac:dyDescent="0.2">
      <c r="A6" s="208" t="s">
        <v>29</v>
      </c>
      <c r="B6" s="208"/>
      <c r="C6" s="208"/>
      <c r="D6" s="208"/>
      <c r="E6"/>
      <c r="F6"/>
    </row>
    <row r="7" spans="1:6" x14ac:dyDescent="0.2">
      <c r="A7" s="133" t="s">
        <v>10</v>
      </c>
      <c r="B7" s="132" t="s">
        <v>7</v>
      </c>
      <c r="C7" s="211">
        <v>44061</v>
      </c>
      <c r="D7" s="186"/>
      <c r="E7"/>
      <c r="F7"/>
    </row>
    <row r="8" spans="1:6" ht="12.75" customHeight="1" x14ac:dyDescent="0.2">
      <c r="A8" s="133" t="s">
        <v>11</v>
      </c>
      <c r="B8" s="132" t="s">
        <v>4</v>
      </c>
      <c r="C8" s="212" t="s">
        <v>107</v>
      </c>
      <c r="D8" s="213"/>
      <c r="E8"/>
      <c r="F8"/>
    </row>
    <row r="9" spans="1:6" x14ac:dyDescent="0.2">
      <c r="A9" s="133" t="s">
        <v>12</v>
      </c>
      <c r="B9" s="132" t="s">
        <v>9</v>
      </c>
      <c r="C9" s="186" t="s">
        <v>239</v>
      </c>
      <c r="D9" s="186"/>
      <c r="E9"/>
      <c r="F9"/>
    </row>
    <row r="10" spans="1:6" x14ac:dyDescent="0.2">
      <c r="A10" s="133" t="s">
        <v>13</v>
      </c>
      <c r="B10" s="132" t="s">
        <v>6</v>
      </c>
      <c r="C10" s="186">
        <v>12</v>
      </c>
      <c r="D10" s="186"/>
      <c r="E10"/>
      <c r="F10"/>
    </row>
    <row r="11" spans="1:6" x14ac:dyDescent="0.2">
      <c r="A11" s="214" t="s">
        <v>16</v>
      </c>
      <c r="B11" s="214"/>
      <c r="C11" s="214"/>
      <c r="D11" s="214"/>
      <c r="E11"/>
      <c r="F11"/>
    </row>
    <row r="12" spans="1:6" ht="26.25" customHeight="1" x14ac:dyDescent="0.2">
      <c r="A12" s="16" t="s">
        <v>10</v>
      </c>
      <c r="B12" s="156" t="s">
        <v>14</v>
      </c>
      <c r="C12" s="215" t="s">
        <v>233</v>
      </c>
      <c r="D12" s="215"/>
      <c r="E12"/>
      <c r="F12"/>
    </row>
    <row r="13" spans="1:6" x14ac:dyDescent="0.2">
      <c r="A13" s="133" t="s">
        <v>11</v>
      </c>
      <c r="B13" s="132" t="s">
        <v>15</v>
      </c>
      <c r="C13" s="186" t="s">
        <v>36</v>
      </c>
      <c r="D13" s="186"/>
      <c r="E13"/>
      <c r="F13"/>
    </row>
    <row r="14" spans="1:6" x14ac:dyDescent="0.2">
      <c r="A14" s="133" t="s">
        <v>12</v>
      </c>
      <c r="B14" s="132" t="s">
        <v>5</v>
      </c>
      <c r="C14" s="216">
        <v>9</v>
      </c>
      <c r="D14" s="216"/>
      <c r="E14"/>
      <c r="F14"/>
    </row>
    <row r="15" spans="1:6" x14ac:dyDescent="0.2">
      <c r="A15" s="208" t="s">
        <v>28</v>
      </c>
      <c r="B15" s="208"/>
      <c r="C15" s="208"/>
      <c r="D15" s="208"/>
      <c r="E15"/>
      <c r="F15"/>
    </row>
    <row r="16" spans="1:6" ht="27.75" customHeight="1" x14ac:dyDescent="0.2">
      <c r="A16" s="16" t="s">
        <v>10</v>
      </c>
      <c r="B16" s="157" t="s">
        <v>14</v>
      </c>
      <c r="C16" s="215" t="str">
        <f>C12</f>
        <v>Técnico em Secretariado - CBO 3515-05</v>
      </c>
      <c r="D16" s="215"/>
      <c r="E16" s="312"/>
      <c r="F16" s="312"/>
    </row>
    <row r="17" spans="1:6" x14ac:dyDescent="0.2">
      <c r="A17" s="133" t="s">
        <v>11</v>
      </c>
      <c r="B17" s="132" t="s">
        <v>105</v>
      </c>
      <c r="C17" s="242">
        <v>2220</v>
      </c>
      <c r="D17" s="242"/>
      <c r="E17" s="314"/>
      <c r="F17" s="314"/>
    </row>
    <row r="18" spans="1:6" ht="24.75" customHeight="1" x14ac:dyDescent="0.2">
      <c r="A18" s="159" t="s">
        <v>12</v>
      </c>
      <c r="B18" s="160" t="s">
        <v>17</v>
      </c>
      <c r="C18" s="215" t="str">
        <f>C16</f>
        <v>Técnico em Secretariado - CBO 3515-05</v>
      </c>
      <c r="D18" s="215"/>
      <c r="E18" s="313"/>
      <c r="F18" s="313"/>
    </row>
    <row r="19" spans="1:6" ht="12.75" customHeight="1" x14ac:dyDescent="0.2">
      <c r="A19" s="133" t="s">
        <v>13</v>
      </c>
      <c r="B19" s="132" t="s">
        <v>8</v>
      </c>
      <c r="C19" s="243">
        <v>43466</v>
      </c>
      <c r="D19" s="244"/>
      <c r="E19" s="315"/>
      <c r="F19" s="315"/>
    </row>
    <row r="20" spans="1:6" ht="12.75" customHeight="1" x14ac:dyDescent="0.2">
      <c r="A20" s="133" t="s">
        <v>70</v>
      </c>
      <c r="B20" s="132" t="s">
        <v>112</v>
      </c>
      <c r="C20" s="224">
        <v>1045</v>
      </c>
      <c r="D20" s="224"/>
      <c r="E20" s="316"/>
      <c r="F20" s="316"/>
    </row>
    <row r="21" spans="1:6" x14ac:dyDescent="0.2">
      <c r="A21" s="222"/>
      <c r="B21" s="222"/>
      <c r="C21" s="222"/>
      <c r="D21" s="222"/>
      <c r="E21" s="176"/>
      <c r="F21" s="176"/>
    </row>
    <row r="22" spans="1:6" x14ac:dyDescent="0.2">
      <c r="A22" s="235" t="s">
        <v>27</v>
      </c>
      <c r="B22" s="235"/>
      <c r="C22" s="17"/>
      <c r="D22" s="55"/>
      <c r="E22" s="55"/>
      <c r="F22"/>
    </row>
    <row r="23" spans="1:6" x14ac:dyDescent="0.2">
      <c r="A23" s="220" t="s">
        <v>18</v>
      </c>
      <c r="B23" s="220"/>
      <c r="C23" s="10" t="s">
        <v>1</v>
      </c>
      <c r="D23" s="52" t="s">
        <v>19</v>
      </c>
      <c r="E23" s="52" t="s">
        <v>19</v>
      </c>
      <c r="F23"/>
    </row>
    <row r="24" spans="1:6" x14ac:dyDescent="0.2">
      <c r="A24" s="133" t="s">
        <v>10</v>
      </c>
      <c r="B24" s="132" t="s">
        <v>20</v>
      </c>
      <c r="C24" s="48"/>
      <c r="D24" s="56">
        <f>C17</f>
        <v>2220</v>
      </c>
      <c r="E24" s="56">
        <v>2220</v>
      </c>
      <c r="F24"/>
    </row>
    <row r="25" spans="1:6" x14ac:dyDescent="0.2">
      <c r="A25" s="133" t="s">
        <v>11</v>
      </c>
      <c r="B25" s="91" t="s">
        <v>113</v>
      </c>
      <c r="C25" s="22">
        <v>0</v>
      </c>
      <c r="D25" s="57">
        <f>C25*D24</f>
        <v>0</v>
      </c>
      <c r="E25" s="57">
        <f>D25*E24</f>
        <v>0</v>
      </c>
      <c r="F25"/>
    </row>
    <row r="26" spans="1:6" x14ac:dyDescent="0.2">
      <c r="A26" s="133" t="s">
        <v>12</v>
      </c>
      <c r="B26" s="135" t="s">
        <v>114</v>
      </c>
      <c r="C26" s="22">
        <v>0</v>
      </c>
      <c r="D26" s="57">
        <f>C26*C20</f>
        <v>0</v>
      </c>
      <c r="E26" s="57">
        <f>D26*D20</f>
        <v>0</v>
      </c>
      <c r="F26"/>
    </row>
    <row r="27" spans="1:6" ht="12.75" customHeight="1" x14ac:dyDescent="0.2">
      <c r="A27" s="133" t="s">
        <v>13</v>
      </c>
      <c r="B27" s="91" t="s">
        <v>40</v>
      </c>
      <c r="C27" s="22">
        <v>0</v>
      </c>
      <c r="D27" s="57">
        <v>0</v>
      </c>
      <c r="E27" s="57">
        <v>0</v>
      </c>
      <c r="F27"/>
    </row>
    <row r="28" spans="1:6" x14ac:dyDescent="0.2">
      <c r="A28" s="133" t="s">
        <v>70</v>
      </c>
      <c r="B28" s="92" t="s">
        <v>115</v>
      </c>
      <c r="C28" s="22">
        <v>0</v>
      </c>
      <c r="D28" s="57">
        <v>0</v>
      </c>
      <c r="E28" s="57">
        <v>0</v>
      </c>
      <c r="F28"/>
    </row>
    <row r="29" spans="1:6" ht="12.75" customHeight="1" x14ac:dyDescent="0.2">
      <c r="A29" s="133" t="s">
        <v>76</v>
      </c>
      <c r="B29" s="92" t="s">
        <v>116</v>
      </c>
      <c r="C29" s="22">
        <v>0</v>
      </c>
      <c r="D29" s="57">
        <v>0</v>
      </c>
      <c r="E29" s="57">
        <v>0</v>
      </c>
      <c r="F29"/>
    </row>
    <row r="30" spans="1:6" x14ac:dyDescent="0.2">
      <c r="A30" s="133" t="s">
        <v>79</v>
      </c>
      <c r="B30" s="132" t="s">
        <v>0</v>
      </c>
      <c r="C30" s="12">
        <v>0</v>
      </c>
      <c r="D30" s="56">
        <v>0</v>
      </c>
      <c r="E30" s="56">
        <v>0</v>
      </c>
      <c r="F30"/>
    </row>
    <row r="31" spans="1:6" x14ac:dyDescent="0.2">
      <c r="A31" s="235" t="s">
        <v>89</v>
      </c>
      <c r="B31" s="235"/>
      <c r="C31" s="235"/>
      <c r="D31" s="86">
        <f>SUM(D24:D30)</f>
        <v>2220</v>
      </c>
      <c r="E31" s="86">
        <f>SUM(E24:E30)</f>
        <v>2220</v>
      </c>
      <c r="F31"/>
    </row>
    <row r="32" spans="1:6" ht="12.75" customHeight="1" x14ac:dyDescent="0.2">
      <c r="A32" s="223"/>
      <c r="B32" s="223"/>
      <c r="C32" s="223"/>
      <c r="D32" s="223"/>
      <c r="E32" s="319"/>
      <c r="F32" s="319"/>
    </row>
    <row r="33" spans="1:6" ht="12.75" customHeight="1" x14ac:dyDescent="0.2">
      <c r="A33" s="229" t="s">
        <v>117</v>
      </c>
      <c r="B33" s="230"/>
      <c r="C33" s="230"/>
      <c r="D33" s="231"/>
      <c r="E33" s="320"/>
      <c r="F33" s="320"/>
    </row>
    <row r="34" spans="1:6" ht="12.75" customHeight="1" x14ac:dyDescent="0.2">
      <c r="A34" s="232" t="s">
        <v>118</v>
      </c>
      <c r="B34" s="233"/>
      <c r="C34" s="233"/>
      <c r="D34" s="234"/>
      <c r="E34" s="311"/>
      <c r="F34" s="311"/>
    </row>
    <row r="35" spans="1:6" ht="12.75" customHeight="1" x14ac:dyDescent="0.2">
      <c r="A35" s="82" t="s">
        <v>30</v>
      </c>
      <c r="B35" s="83" t="s">
        <v>120</v>
      </c>
      <c r="C35" s="10" t="s">
        <v>1</v>
      </c>
      <c r="D35" s="52" t="s">
        <v>19</v>
      </c>
      <c r="E35" s="10" t="s">
        <v>1</v>
      </c>
      <c r="F35" s="52" t="s">
        <v>19</v>
      </c>
    </row>
    <row r="36" spans="1:6" ht="12.75" customHeight="1" x14ac:dyDescent="0.2">
      <c r="A36" s="133" t="s">
        <v>10</v>
      </c>
      <c r="B36" s="132" t="s">
        <v>109</v>
      </c>
      <c r="C36" s="12">
        <v>8.3299999999999999E-2</v>
      </c>
      <c r="D36" s="56">
        <f>(D$31*C36)</f>
        <v>184.92599999999999</v>
      </c>
      <c r="E36" s="12">
        <v>8.3299999999999999E-2</v>
      </c>
      <c r="F36" s="56">
        <f>(E$31*E36)</f>
        <v>184.92599999999999</v>
      </c>
    </row>
    <row r="37" spans="1:6" ht="12.75" customHeight="1" x14ac:dyDescent="0.2">
      <c r="A37" s="133" t="s">
        <v>11</v>
      </c>
      <c r="B37" s="132" t="s">
        <v>119</v>
      </c>
      <c r="C37" s="22">
        <v>0.121</v>
      </c>
      <c r="D37" s="56">
        <f>(D$31*C37)</f>
        <v>268.62</v>
      </c>
      <c r="E37" s="22">
        <v>0.1111</v>
      </c>
      <c r="F37" s="56">
        <f>(E$31*E37)</f>
        <v>246.642</v>
      </c>
    </row>
    <row r="38" spans="1:6" ht="12.75" customHeight="1" x14ac:dyDescent="0.2">
      <c r="A38" s="235" t="s">
        <v>89</v>
      </c>
      <c r="B38" s="235"/>
      <c r="C38" s="87">
        <f>SUM(C36:C37)</f>
        <v>0.20429999999999998</v>
      </c>
      <c r="D38" s="86">
        <f>SUM(D36:D37)</f>
        <v>453.54599999999999</v>
      </c>
      <c r="E38" s="87">
        <f>SUM(E36:E37)</f>
        <v>0.19440000000000002</v>
      </c>
      <c r="F38" s="86">
        <f>SUM(F36:F37)</f>
        <v>431.56799999999998</v>
      </c>
    </row>
    <row r="39" spans="1:6" x14ac:dyDescent="0.2">
      <c r="A39" s="223"/>
      <c r="B39" s="223"/>
      <c r="C39" s="223"/>
      <c r="D39" s="223"/>
      <c r="E39" s="319"/>
      <c r="F39" s="319"/>
    </row>
    <row r="40" spans="1:6" ht="23.25" customHeight="1" x14ac:dyDescent="0.2">
      <c r="A40" s="225" t="s">
        <v>121</v>
      </c>
      <c r="B40" s="226"/>
      <c r="C40" s="226"/>
      <c r="D40" s="227"/>
      <c r="E40" s="321"/>
      <c r="F40"/>
    </row>
    <row r="41" spans="1:6" ht="12.75" customHeight="1" x14ac:dyDescent="0.2">
      <c r="A41" s="137" t="s">
        <v>31</v>
      </c>
      <c r="B41" s="84" t="s">
        <v>122</v>
      </c>
      <c r="C41" s="10" t="s">
        <v>1</v>
      </c>
      <c r="D41" s="52" t="s">
        <v>19</v>
      </c>
      <c r="E41" s="52" t="s">
        <v>19</v>
      </c>
      <c r="F41"/>
    </row>
    <row r="42" spans="1:6" x14ac:dyDescent="0.2">
      <c r="A42" s="133" t="s">
        <v>10</v>
      </c>
      <c r="B42" s="11" t="s">
        <v>123</v>
      </c>
      <c r="C42" s="12">
        <v>0.2</v>
      </c>
      <c r="D42" s="103">
        <f t="shared" ref="D42:D49" si="0">($D$31+$D$38)*C42</f>
        <v>534.70920000000001</v>
      </c>
      <c r="E42" s="103">
        <f>C42*($E$31)</f>
        <v>444</v>
      </c>
      <c r="F42" s="349"/>
    </row>
    <row r="43" spans="1:6" x14ac:dyDescent="0.2">
      <c r="A43" s="133" t="s">
        <v>11</v>
      </c>
      <c r="B43" s="11" t="s">
        <v>71</v>
      </c>
      <c r="C43" s="12">
        <v>2.5000000000000001E-2</v>
      </c>
      <c r="D43" s="103">
        <f t="shared" si="0"/>
        <v>66.838650000000001</v>
      </c>
      <c r="E43" s="103">
        <f t="shared" ref="E43:E49" si="1">C43*($E$31)</f>
        <v>55.5</v>
      </c>
      <c r="F43" s="349"/>
    </row>
    <row r="44" spans="1:6" x14ac:dyDescent="0.2">
      <c r="A44" s="133" t="s">
        <v>12</v>
      </c>
      <c r="B44" s="11" t="s">
        <v>124</v>
      </c>
      <c r="C44" s="12">
        <v>0.02</v>
      </c>
      <c r="D44" s="103">
        <f t="shared" si="0"/>
        <v>53.47092</v>
      </c>
      <c r="E44" s="103">
        <f t="shared" si="1"/>
        <v>44.4</v>
      </c>
      <c r="F44" s="349"/>
    </row>
    <row r="45" spans="1:6" x14ac:dyDescent="0.2">
      <c r="A45" s="133" t="s">
        <v>13</v>
      </c>
      <c r="B45" s="11" t="s">
        <v>132</v>
      </c>
      <c r="C45" s="12">
        <v>1.4999999999999999E-2</v>
      </c>
      <c r="D45" s="103">
        <f t="shared" si="0"/>
        <v>40.103189999999998</v>
      </c>
      <c r="E45" s="103">
        <f t="shared" si="1"/>
        <v>33.299999999999997</v>
      </c>
      <c r="F45" s="349"/>
    </row>
    <row r="46" spans="1:6" x14ac:dyDescent="0.2">
      <c r="A46" s="133" t="s">
        <v>70</v>
      </c>
      <c r="B46" s="13" t="s">
        <v>130</v>
      </c>
      <c r="C46" s="12">
        <v>0.01</v>
      </c>
      <c r="D46" s="103">
        <f t="shared" si="0"/>
        <v>26.73546</v>
      </c>
      <c r="E46" s="103">
        <f t="shared" si="1"/>
        <v>22.2</v>
      </c>
      <c r="F46" s="349"/>
    </row>
    <row r="47" spans="1:6" x14ac:dyDescent="0.2">
      <c r="A47" s="133" t="s">
        <v>76</v>
      </c>
      <c r="B47" s="11" t="s">
        <v>125</v>
      </c>
      <c r="C47" s="12">
        <v>6.0000000000000001E-3</v>
      </c>
      <c r="D47" s="103">
        <f t="shared" si="0"/>
        <v>16.041276</v>
      </c>
      <c r="E47" s="103">
        <f t="shared" si="1"/>
        <v>13.32</v>
      </c>
      <c r="F47" s="349"/>
    </row>
    <row r="48" spans="1:6" x14ac:dyDescent="0.2">
      <c r="A48" s="133" t="s">
        <v>79</v>
      </c>
      <c r="B48" s="11" t="s">
        <v>126</v>
      </c>
      <c r="C48" s="12">
        <v>2E-3</v>
      </c>
      <c r="D48" s="103">
        <f t="shared" si="0"/>
        <v>5.347092</v>
      </c>
      <c r="E48" s="103">
        <f t="shared" si="1"/>
        <v>4.4400000000000004</v>
      </c>
      <c r="F48" s="349"/>
    </row>
    <row r="49" spans="1:6" x14ac:dyDescent="0.2">
      <c r="A49" s="133" t="s">
        <v>86</v>
      </c>
      <c r="B49" s="11" t="s">
        <v>131</v>
      </c>
      <c r="C49" s="12">
        <v>0.08</v>
      </c>
      <c r="D49" s="103">
        <f t="shared" si="0"/>
        <v>213.88368</v>
      </c>
      <c r="E49" s="103">
        <f t="shared" si="1"/>
        <v>177.6</v>
      </c>
      <c r="F49"/>
    </row>
    <row r="50" spans="1:6" x14ac:dyDescent="0.2">
      <c r="A50" s="236" t="s">
        <v>89</v>
      </c>
      <c r="B50" s="236"/>
      <c r="C50" s="87">
        <f>SUM(C42:C49)</f>
        <v>0.35800000000000004</v>
      </c>
      <c r="D50" s="86">
        <f>SUM(D42:D49)</f>
        <v>957.12946800000009</v>
      </c>
      <c r="E50" s="86">
        <f>SUM(E42:E49)</f>
        <v>794.7600000000001</v>
      </c>
      <c r="F50" s="349"/>
    </row>
    <row r="51" spans="1:6" x14ac:dyDescent="0.2">
      <c r="A51" s="222"/>
      <c r="B51" s="222"/>
      <c r="C51" s="222"/>
      <c r="D51" s="222"/>
      <c r="E51" s="176"/>
      <c r="F51" s="349"/>
    </row>
    <row r="52" spans="1:6" x14ac:dyDescent="0.2">
      <c r="A52" s="228" t="s">
        <v>127</v>
      </c>
      <c r="B52" s="228"/>
      <c r="C52" s="228"/>
      <c r="D52" s="228"/>
      <c r="E52" s="322"/>
      <c r="F52" s="349"/>
    </row>
    <row r="53" spans="1:6" x14ac:dyDescent="0.2">
      <c r="A53" s="96" t="s">
        <v>32</v>
      </c>
      <c r="B53" s="220" t="s">
        <v>21</v>
      </c>
      <c r="C53" s="220"/>
      <c r="D53" s="52" t="s">
        <v>19</v>
      </c>
      <c r="E53" s="52" t="s">
        <v>19</v>
      </c>
      <c r="F53"/>
    </row>
    <row r="54" spans="1:6" x14ac:dyDescent="0.2">
      <c r="A54" s="133" t="s">
        <v>10</v>
      </c>
      <c r="B54" s="221" t="s">
        <v>106</v>
      </c>
      <c r="C54" s="221"/>
      <c r="D54" s="57">
        <f xml:space="preserve"> 22*5.5*2 -6%*D24</f>
        <v>108.80000000000001</v>
      </c>
      <c r="E54" s="57">
        <f>IF(((5.5*2*22)-E31*0.06)&lt;0,0,(5.5*2*22)-E31*0.06)</f>
        <v>108.80000000000001</v>
      </c>
      <c r="F54"/>
    </row>
    <row r="55" spans="1:6" x14ac:dyDescent="0.2">
      <c r="A55" s="133" t="s">
        <v>11</v>
      </c>
      <c r="B55" s="221" t="s">
        <v>108</v>
      </c>
      <c r="C55" s="252"/>
      <c r="D55" s="57">
        <f>22*33.92</f>
        <v>746.24</v>
      </c>
      <c r="E55" s="57">
        <f>(22*33.92)-(22*0.3)</f>
        <v>739.64</v>
      </c>
      <c r="F55" s="139"/>
    </row>
    <row r="56" spans="1:6" x14ac:dyDescent="0.2">
      <c r="A56" s="133" t="s">
        <v>12</v>
      </c>
      <c r="B56" s="221" t="s">
        <v>37</v>
      </c>
      <c r="C56" s="252"/>
      <c r="D56" s="59">
        <v>153.77000000000001</v>
      </c>
      <c r="E56" s="59">
        <v>153.77000000000001</v>
      </c>
      <c r="F56"/>
    </row>
    <row r="57" spans="1:6" x14ac:dyDescent="0.2">
      <c r="A57" s="133" t="s">
        <v>13</v>
      </c>
      <c r="B57" s="266" t="s">
        <v>33</v>
      </c>
      <c r="C57" s="252"/>
      <c r="D57" s="59">
        <v>0</v>
      </c>
      <c r="E57" s="59">
        <v>0</v>
      </c>
      <c r="F57"/>
    </row>
    <row r="58" spans="1:6" x14ac:dyDescent="0.2">
      <c r="A58" s="133" t="s">
        <v>70</v>
      </c>
      <c r="B58" s="221" t="s">
        <v>34</v>
      </c>
      <c r="C58" s="252"/>
      <c r="D58" s="59">
        <v>2.5</v>
      </c>
      <c r="E58" s="59">
        <v>2.5</v>
      </c>
      <c r="F58"/>
    </row>
    <row r="59" spans="1:6" x14ac:dyDescent="0.2">
      <c r="A59" s="133" t="s">
        <v>76</v>
      </c>
      <c r="B59" s="221" t="s">
        <v>164</v>
      </c>
      <c r="C59" s="252"/>
      <c r="D59" s="59">
        <v>10.63</v>
      </c>
      <c r="E59" s="59">
        <v>10.63</v>
      </c>
      <c r="F59"/>
    </row>
    <row r="60" spans="1:6" x14ac:dyDescent="0.2">
      <c r="A60" s="235" t="s">
        <v>89</v>
      </c>
      <c r="B60" s="235"/>
      <c r="C60" s="235"/>
      <c r="D60" s="86">
        <f>SUM(D54:D59)</f>
        <v>1021.9399999999999</v>
      </c>
      <c r="E60" s="86">
        <f>SUM(E54:E59)</f>
        <v>1015.34</v>
      </c>
      <c r="F60"/>
    </row>
    <row r="61" spans="1:6" x14ac:dyDescent="0.2">
      <c r="A61" s="222"/>
      <c r="B61" s="222"/>
      <c r="C61" s="222"/>
      <c r="D61" s="222"/>
      <c r="E61" s="176"/>
      <c r="F61"/>
    </row>
    <row r="62" spans="1:6" x14ac:dyDescent="0.2">
      <c r="A62" s="235" t="s">
        <v>128</v>
      </c>
      <c r="B62" s="235"/>
      <c r="C62" s="235"/>
      <c r="D62" s="235"/>
      <c r="E62" s="323"/>
      <c r="F62"/>
    </row>
    <row r="63" spans="1:6" x14ac:dyDescent="0.2">
      <c r="A63" s="136">
        <v>2</v>
      </c>
      <c r="B63" s="220" t="s">
        <v>129</v>
      </c>
      <c r="C63" s="220"/>
      <c r="D63" s="52" t="s">
        <v>19</v>
      </c>
      <c r="E63" s="52" t="s">
        <v>19</v>
      </c>
      <c r="F63"/>
    </row>
    <row r="64" spans="1:6" x14ac:dyDescent="0.2">
      <c r="A64" s="133" t="s">
        <v>30</v>
      </c>
      <c r="B64" s="221" t="s">
        <v>120</v>
      </c>
      <c r="C64" s="221"/>
      <c r="D64" s="85">
        <f>D38</f>
        <v>453.54599999999999</v>
      </c>
      <c r="E64" s="85">
        <f>F38</f>
        <v>431.56799999999998</v>
      </c>
      <c r="F64"/>
    </row>
    <row r="65" spans="1:6" x14ac:dyDescent="0.2">
      <c r="A65" s="133" t="s">
        <v>31</v>
      </c>
      <c r="B65" s="221" t="s">
        <v>122</v>
      </c>
      <c r="C65" s="221"/>
      <c r="D65" s="85">
        <f>D50</f>
        <v>957.12946800000009</v>
      </c>
      <c r="E65" s="85">
        <f>E50</f>
        <v>794.7600000000001</v>
      </c>
      <c r="F65"/>
    </row>
    <row r="66" spans="1:6" x14ac:dyDescent="0.2">
      <c r="A66" s="133" t="s">
        <v>32</v>
      </c>
      <c r="B66" s="221" t="s">
        <v>21</v>
      </c>
      <c r="C66" s="221"/>
      <c r="D66" s="85">
        <f>D60</f>
        <v>1021.9399999999999</v>
      </c>
      <c r="E66" s="85">
        <f>E60</f>
        <v>1015.34</v>
      </c>
      <c r="F66"/>
    </row>
    <row r="67" spans="1:6" x14ac:dyDescent="0.2">
      <c r="A67" s="235" t="s">
        <v>89</v>
      </c>
      <c r="B67" s="235"/>
      <c r="C67" s="235"/>
      <c r="D67" s="90">
        <f>SUM(D64:D66)</f>
        <v>2432.615468</v>
      </c>
      <c r="E67" s="90">
        <f>SUM(E64:E66)</f>
        <v>2241.6680000000001</v>
      </c>
      <c r="F67"/>
    </row>
    <row r="68" spans="1:6" x14ac:dyDescent="0.2">
      <c r="A68" s="222"/>
      <c r="B68" s="222"/>
      <c r="C68" s="222"/>
      <c r="D68" s="222"/>
      <c r="E68" s="176"/>
      <c r="F68" s="176"/>
    </row>
    <row r="69" spans="1:6" x14ac:dyDescent="0.2">
      <c r="A69" s="236" t="s">
        <v>133</v>
      </c>
      <c r="B69" s="236"/>
      <c r="C69" s="236"/>
      <c r="D69" s="236"/>
      <c r="E69" s="333" t="s">
        <v>249</v>
      </c>
      <c r="F69" s="334"/>
    </row>
    <row r="70" spans="1:6" ht="13.5" thickBot="1" x14ac:dyDescent="0.25">
      <c r="A70" s="134">
        <v>3</v>
      </c>
      <c r="B70" s="9" t="s">
        <v>134</v>
      </c>
      <c r="C70" s="10" t="s">
        <v>1</v>
      </c>
      <c r="D70" s="52" t="s">
        <v>19</v>
      </c>
      <c r="E70" s="10" t="s">
        <v>1</v>
      </c>
      <c r="F70" s="52" t="s">
        <v>19</v>
      </c>
    </row>
    <row r="71" spans="1:6" x14ac:dyDescent="0.2">
      <c r="A71" s="16" t="s">
        <v>10</v>
      </c>
      <c r="B71" s="11" t="s">
        <v>98</v>
      </c>
      <c r="C71" s="12">
        <v>4.1999999999999997E-3</v>
      </c>
      <c r="D71" s="56">
        <f>D$31*C71</f>
        <v>9.3239999999999998</v>
      </c>
      <c r="E71" s="330">
        <f>33/365*0.2</f>
        <v>1.8082191780821918E-2</v>
      </c>
      <c r="F71" s="56">
        <f>E71*$E$31</f>
        <v>40.142465753424659</v>
      </c>
    </row>
    <row r="72" spans="1:6" x14ac:dyDescent="0.2">
      <c r="A72" s="89" t="s">
        <v>11</v>
      </c>
      <c r="B72" s="21" t="s">
        <v>52</v>
      </c>
      <c r="C72" s="22">
        <v>2.9999999999999997E-4</v>
      </c>
      <c r="D72" s="56">
        <f>D$31*C72</f>
        <v>0.66599999999999993</v>
      </c>
      <c r="E72" s="331">
        <f>E71*8%</f>
        <v>1.4465753424657535E-3</v>
      </c>
      <c r="F72" s="56">
        <f t="shared" ref="F72:F76" si="2">E72*$E$31</f>
        <v>3.2113972602739729</v>
      </c>
    </row>
    <row r="73" spans="1:6" x14ac:dyDescent="0.2">
      <c r="A73" s="16" t="s">
        <v>12</v>
      </c>
      <c r="B73" s="20" t="s">
        <v>135</v>
      </c>
      <c r="C73" s="12">
        <v>3.4799999999999998E-2</v>
      </c>
      <c r="D73" s="56">
        <f>D$31*C73</f>
        <v>77.256</v>
      </c>
      <c r="E73" s="331">
        <v>4.0500000000000001E-2</v>
      </c>
      <c r="F73" s="56">
        <f t="shared" si="2"/>
        <v>89.91</v>
      </c>
    </row>
    <row r="74" spans="1:6" x14ac:dyDescent="0.2">
      <c r="A74" s="16" t="s">
        <v>13</v>
      </c>
      <c r="B74" s="11" t="s">
        <v>102</v>
      </c>
      <c r="C74" s="12">
        <v>1.9400000000000001E-2</v>
      </c>
      <c r="D74" s="56">
        <f t="shared" ref="D74:D76" si="3">D$31*C74</f>
        <v>43.067999999999998</v>
      </c>
      <c r="E74" s="332">
        <v>1.9E-3</v>
      </c>
      <c r="F74" s="56">
        <f t="shared" si="2"/>
        <v>4.218</v>
      </c>
    </row>
    <row r="75" spans="1:6" x14ac:dyDescent="0.2">
      <c r="A75" s="16" t="s">
        <v>70</v>
      </c>
      <c r="B75" s="11" t="s">
        <v>179</v>
      </c>
      <c r="C75" s="22">
        <f>C50*C74</f>
        <v>6.9452000000000012E-3</v>
      </c>
      <c r="D75" s="56">
        <f t="shared" si="3"/>
        <v>15.418344000000003</v>
      </c>
      <c r="E75" s="331">
        <v>6.9999999999999999E-4</v>
      </c>
      <c r="F75" s="56">
        <f t="shared" si="2"/>
        <v>1.554</v>
      </c>
    </row>
    <row r="76" spans="1:6" x14ac:dyDescent="0.2">
      <c r="A76" s="16" t="s">
        <v>76</v>
      </c>
      <c r="B76" s="11" t="s">
        <v>136</v>
      </c>
      <c r="C76" s="12">
        <v>5.1999999999999998E-3</v>
      </c>
      <c r="D76" s="56">
        <f t="shared" si="3"/>
        <v>11.543999999999999</v>
      </c>
      <c r="E76" s="331">
        <v>4.4999999999999997E-3</v>
      </c>
      <c r="F76" s="56">
        <f t="shared" si="2"/>
        <v>9.9899999999999984</v>
      </c>
    </row>
    <row r="77" spans="1:6" x14ac:dyDescent="0.2">
      <c r="A77" s="235" t="s">
        <v>89</v>
      </c>
      <c r="B77" s="235"/>
      <c r="C77" s="87">
        <f>SUM(C71:C76)</f>
        <v>7.0845199999999997E-2</v>
      </c>
      <c r="D77" s="86">
        <f>SUM(D71:D76)</f>
        <v>157.27634399999999</v>
      </c>
      <c r="E77" s="335">
        <f>SUM(E71:E76)</f>
        <v>6.7128767123287678E-2</v>
      </c>
      <c r="F77" s="86">
        <f>SUM(F71:F76)</f>
        <v>149.02586301369863</v>
      </c>
    </row>
    <row r="78" spans="1:6" x14ac:dyDescent="0.2">
      <c r="A78" s="251"/>
      <c r="B78" s="251"/>
      <c r="C78" s="251"/>
      <c r="D78" s="251"/>
      <c r="E78" s="177"/>
      <c r="F78" s="177"/>
    </row>
    <row r="79" spans="1:6" x14ac:dyDescent="0.2">
      <c r="A79" s="236" t="s">
        <v>137</v>
      </c>
      <c r="B79" s="236"/>
      <c r="C79" s="236"/>
      <c r="D79" s="236"/>
      <c r="E79" s="324"/>
      <c r="F79" s="324"/>
    </row>
    <row r="80" spans="1:6" ht="27" customHeight="1" x14ac:dyDescent="0.2">
      <c r="A80" s="260" t="s">
        <v>186</v>
      </c>
      <c r="B80" s="261"/>
      <c r="C80" s="261"/>
      <c r="D80" s="262"/>
      <c r="E80" s="325"/>
      <c r="F80" s="325"/>
    </row>
    <row r="81" spans="1:6" x14ac:dyDescent="0.2">
      <c r="A81" s="245" t="s">
        <v>138</v>
      </c>
      <c r="B81" s="245"/>
      <c r="C81" s="245"/>
      <c r="D81" s="245"/>
      <c r="E81" s="326"/>
      <c r="F81" s="326"/>
    </row>
    <row r="82" spans="1:6" x14ac:dyDescent="0.2">
      <c r="A82" s="134" t="s">
        <v>23</v>
      </c>
      <c r="B82" s="9" t="s">
        <v>139</v>
      </c>
      <c r="C82" s="10" t="s">
        <v>1</v>
      </c>
      <c r="D82" s="52" t="s">
        <v>19</v>
      </c>
      <c r="E82" s="10" t="s">
        <v>1</v>
      </c>
      <c r="F82" s="52" t="s">
        <v>19</v>
      </c>
    </row>
    <row r="83" spans="1:6" x14ac:dyDescent="0.2">
      <c r="A83" s="16" t="s">
        <v>10</v>
      </c>
      <c r="B83" s="132" t="s">
        <v>180</v>
      </c>
      <c r="C83" s="22">
        <v>9.2999999999999992E-3</v>
      </c>
      <c r="D83" s="56">
        <f>$D$31*C83</f>
        <v>20.645999999999997</v>
      </c>
      <c r="E83" s="336">
        <v>9.4999999999999998E-3</v>
      </c>
      <c r="F83" s="56">
        <f>$E$31*E83</f>
        <v>21.09</v>
      </c>
    </row>
    <row r="84" spans="1:6" x14ac:dyDescent="0.2">
      <c r="A84" s="16" t="s">
        <v>11</v>
      </c>
      <c r="B84" s="132" t="s">
        <v>181</v>
      </c>
      <c r="C84" s="12">
        <v>2.8E-3</v>
      </c>
      <c r="D84" s="56">
        <f t="shared" ref="D84:D88" si="4">$D$31*C84</f>
        <v>6.2160000000000002</v>
      </c>
      <c r="E84" s="337">
        <v>4.1700000000000001E-2</v>
      </c>
      <c r="F84" s="56">
        <f t="shared" ref="F84:F88" si="5">$E$31*E84</f>
        <v>92.573999999999998</v>
      </c>
    </row>
    <row r="85" spans="1:6" x14ac:dyDescent="0.2">
      <c r="A85" s="16" t="s">
        <v>12</v>
      </c>
      <c r="B85" s="132" t="s">
        <v>182</v>
      </c>
      <c r="C85" s="12">
        <v>2.0000000000000001E-4</v>
      </c>
      <c r="D85" s="56">
        <f t="shared" si="4"/>
        <v>0.44400000000000001</v>
      </c>
      <c r="E85" s="338">
        <v>1E-3</v>
      </c>
      <c r="F85" s="56">
        <f t="shared" si="5"/>
        <v>2.2200000000000002</v>
      </c>
    </row>
    <row r="86" spans="1:6" x14ac:dyDescent="0.2">
      <c r="A86" s="16" t="s">
        <v>13</v>
      </c>
      <c r="B86" s="132" t="s">
        <v>183</v>
      </c>
      <c r="C86" s="12">
        <v>2.9999999999999997E-4</v>
      </c>
      <c r="D86" s="56">
        <f t="shared" si="4"/>
        <v>0.66599999999999993</v>
      </c>
      <c r="E86" s="338">
        <v>6.3E-3</v>
      </c>
      <c r="F86" s="56">
        <f t="shared" si="5"/>
        <v>13.986000000000001</v>
      </c>
    </row>
    <row r="87" spans="1:6" x14ac:dyDescent="0.2">
      <c r="A87" s="16" t="s">
        <v>70</v>
      </c>
      <c r="B87" s="132" t="s">
        <v>184</v>
      </c>
      <c r="C87" s="12">
        <v>2.0000000000000001E-4</v>
      </c>
      <c r="D87" s="56">
        <f t="shared" si="4"/>
        <v>0.44400000000000001</v>
      </c>
      <c r="E87" s="338">
        <v>2.0000000000000001E-4</v>
      </c>
      <c r="F87" s="56">
        <f t="shared" si="5"/>
        <v>0.44400000000000001</v>
      </c>
    </row>
    <row r="88" spans="1:6" ht="13.5" thickBot="1" x14ac:dyDescent="0.25">
      <c r="A88" s="16" t="s">
        <v>76</v>
      </c>
      <c r="B88" s="132" t="s">
        <v>185</v>
      </c>
      <c r="C88" s="12">
        <v>0</v>
      </c>
      <c r="D88" s="56">
        <f t="shared" si="4"/>
        <v>0</v>
      </c>
      <c r="E88" s="339">
        <v>0</v>
      </c>
      <c r="F88" s="56">
        <f t="shared" si="5"/>
        <v>0</v>
      </c>
    </row>
    <row r="89" spans="1:6" ht="13.5" thickBot="1" x14ac:dyDescent="0.25">
      <c r="A89" s="235" t="s">
        <v>89</v>
      </c>
      <c r="B89" s="235"/>
      <c r="C89" s="87">
        <f>SUM(C83:C88)</f>
        <v>1.2800000000000001E-2</v>
      </c>
      <c r="D89" s="86">
        <f>SUM(D83:D88)</f>
        <v>28.415999999999997</v>
      </c>
      <c r="E89" s="87">
        <f>SUM(E83:E88)</f>
        <v>5.8700000000000002E-2</v>
      </c>
      <c r="F89" s="86">
        <f>SUM(F83:F88)</f>
        <v>130.31399999999999</v>
      </c>
    </row>
    <row r="90" spans="1:6" ht="13.5" thickBot="1" x14ac:dyDescent="0.25">
      <c r="A90" s="340" t="s">
        <v>79</v>
      </c>
      <c r="B90" s="341" t="s">
        <v>250</v>
      </c>
      <c r="C90" s="342"/>
      <c r="D90" s="343"/>
      <c r="E90" s="342">
        <f>C50*E89</f>
        <v>2.1014600000000005E-2</v>
      </c>
      <c r="F90" s="344">
        <f>E90*$E$31</f>
        <v>46.652412000000012</v>
      </c>
    </row>
    <row r="91" spans="1:6" ht="26.25" thickBot="1" x14ac:dyDescent="0.25">
      <c r="A91" s="340" t="s">
        <v>86</v>
      </c>
      <c r="B91" s="341" t="s">
        <v>251</v>
      </c>
      <c r="C91" s="342"/>
      <c r="D91" s="343"/>
      <c r="E91" s="342">
        <f>C50*E38</f>
        <v>6.959520000000001E-2</v>
      </c>
      <c r="F91" s="344">
        <f>E91*$E$31</f>
        <v>154.50134400000002</v>
      </c>
    </row>
    <row r="92" spans="1:6" ht="13.5" thickBot="1" x14ac:dyDescent="0.25">
      <c r="A92" s="340"/>
      <c r="B92" s="345" t="s">
        <v>252</v>
      </c>
      <c r="C92" s="346">
        <f>C89+C91+C90</f>
        <v>1.2800000000000001E-2</v>
      </c>
      <c r="D92" s="347">
        <f>SUM(D89:D91)</f>
        <v>28.415999999999997</v>
      </c>
      <c r="E92" s="348">
        <f>SUM(E89:E91)</f>
        <v>0.14930980000000002</v>
      </c>
      <c r="F92" s="347">
        <f>SUM(F89:F91)</f>
        <v>331.46775600000001</v>
      </c>
    </row>
    <row r="93" spans="1:6" x14ac:dyDescent="0.2">
      <c r="A93" s="176"/>
      <c r="B93" s="176"/>
      <c r="C93" s="176"/>
      <c r="D93" s="176"/>
      <c r="E93" s="176"/>
      <c r="F93" s="176"/>
    </row>
    <row r="94" spans="1:6" x14ac:dyDescent="0.2">
      <c r="A94" s="176"/>
      <c r="B94" s="176"/>
      <c r="C94" s="176"/>
      <c r="D94" s="176"/>
      <c r="E94" s="176"/>
      <c r="F94" s="176"/>
    </row>
    <row r="95" spans="1:6" ht="12.75" customHeight="1" x14ac:dyDescent="0.2">
      <c r="A95" s="245" t="s">
        <v>140</v>
      </c>
      <c r="B95" s="245"/>
      <c r="C95" s="245"/>
      <c r="D95" s="245"/>
      <c r="E95" s="326"/>
      <c r="F95"/>
    </row>
    <row r="96" spans="1:6" x14ac:dyDescent="0.2">
      <c r="A96" s="136" t="s">
        <v>24</v>
      </c>
      <c r="B96" s="220" t="s">
        <v>142</v>
      </c>
      <c r="C96" s="220"/>
      <c r="D96" s="52" t="s">
        <v>19</v>
      </c>
      <c r="E96" s="52" t="s">
        <v>19</v>
      </c>
      <c r="F96"/>
    </row>
    <row r="97" spans="1:6" ht="12.75" customHeight="1" x14ac:dyDescent="0.2">
      <c r="A97" s="133" t="s">
        <v>10</v>
      </c>
      <c r="B97" s="221" t="s">
        <v>141</v>
      </c>
      <c r="C97" s="221"/>
      <c r="D97" s="57">
        <f>($D$31/220*50%+$D$31/220)*0</f>
        <v>0</v>
      </c>
      <c r="E97" s="57">
        <f>($D$31/220*50%+$D$31/220)*0</f>
        <v>0</v>
      </c>
      <c r="F97"/>
    </row>
    <row r="98" spans="1:6" x14ac:dyDescent="0.2">
      <c r="A98" s="235" t="s">
        <v>89</v>
      </c>
      <c r="B98" s="235"/>
      <c r="C98" s="235"/>
      <c r="D98" s="88">
        <f>D97</f>
        <v>0</v>
      </c>
      <c r="E98" s="88">
        <f>E97</f>
        <v>0</v>
      </c>
      <c r="F98"/>
    </row>
    <row r="99" spans="1:6" x14ac:dyDescent="0.2">
      <c r="A99" s="222"/>
      <c r="B99" s="222"/>
      <c r="C99" s="222"/>
      <c r="D99" s="222"/>
      <c r="E99" s="176"/>
      <c r="F99"/>
    </row>
    <row r="100" spans="1:6" x14ac:dyDescent="0.2">
      <c r="A100" s="253" t="s">
        <v>143</v>
      </c>
      <c r="B100" s="254"/>
      <c r="C100" s="254"/>
      <c r="D100" s="255"/>
      <c r="E100" s="323"/>
      <c r="F100"/>
    </row>
    <row r="101" spans="1:6" x14ac:dyDescent="0.2">
      <c r="A101" s="136">
        <v>4</v>
      </c>
      <c r="B101" s="220" t="s">
        <v>25</v>
      </c>
      <c r="C101" s="220"/>
      <c r="D101" s="52" t="s">
        <v>19</v>
      </c>
      <c r="E101" s="52" t="s">
        <v>19</v>
      </c>
      <c r="F101"/>
    </row>
    <row r="102" spans="1:6" x14ac:dyDescent="0.2">
      <c r="A102" s="133" t="s">
        <v>23</v>
      </c>
      <c r="B102" s="221" t="s">
        <v>187</v>
      </c>
      <c r="C102" s="221"/>
      <c r="D102" s="85">
        <f>D89</f>
        <v>28.415999999999997</v>
      </c>
      <c r="E102" s="85">
        <f>F92</f>
        <v>331.46775600000001</v>
      </c>
      <c r="F102"/>
    </row>
    <row r="103" spans="1:6" x14ac:dyDescent="0.2">
      <c r="A103" s="133" t="s">
        <v>24</v>
      </c>
      <c r="B103" s="221" t="s">
        <v>188</v>
      </c>
      <c r="C103" s="221"/>
      <c r="D103" s="85">
        <f>D98</f>
        <v>0</v>
      </c>
      <c r="E103" s="85">
        <f>E98</f>
        <v>0</v>
      </c>
      <c r="F103"/>
    </row>
    <row r="104" spans="1:6" x14ac:dyDescent="0.2">
      <c r="A104" s="235" t="s">
        <v>89</v>
      </c>
      <c r="B104" s="235"/>
      <c r="C104" s="235"/>
      <c r="D104" s="90">
        <f>SUM(D102:D103)</f>
        <v>28.415999999999997</v>
      </c>
      <c r="E104" s="90">
        <f>SUM(E102:E103)</f>
        <v>331.46775600000001</v>
      </c>
      <c r="F104"/>
    </row>
    <row r="105" spans="1:6" x14ac:dyDescent="0.2">
      <c r="A105" s="246"/>
      <c r="B105" s="247"/>
      <c r="C105" s="247"/>
      <c r="D105" s="248"/>
      <c r="E105" s="177"/>
      <c r="F105"/>
    </row>
    <row r="106" spans="1:6" x14ac:dyDescent="0.2">
      <c r="A106" s="229" t="s">
        <v>144</v>
      </c>
      <c r="B106" s="230"/>
      <c r="C106" s="230"/>
      <c r="D106" s="231"/>
      <c r="E106" s="320"/>
      <c r="F106"/>
    </row>
    <row r="107" spans="1:6" x14ac:dyDescent="0.2">
      <c r="A107" s="134">
        <v>5</v>
      </c>
      <c r="B107" s="220" t="s">
        <v>22</v>
      </c>
      <c r="C107" s="220"/>
      <c r="D107" s="52" t="s">
        <v>19</v>
      </c>
      <c r="E107" s="52" t="s">
        <v>19</v>
      </c>
      <c r="F107"/>
    </row>
    <row r="108" spans="1:6" x14ac:dyDescent="0.2">
      <c r="A108" s="133" t="s">
        <v>10</v>
      </c>
      <c r="B108" s="221" t="s">
        <v>35</v>
      </c>
      <c r="C108" s="252"/>
      <c r="D108" s="56">
        <v>0</v>
      </c>
      <c r="E108" s="56">
        <v>0</v>
      </c>
      <c r="F108"/>
    </row>
    <row r="109" spans="1:6" x14ac:dyDescent="0.2">
      <c r="A109" s="133" t="s">
        <v>11</v>
      </c>
      <c r="B109" s="221" t="s">
        <v>39</v>
      </c>
      <c r="C109" s="252"/>
      <c r="D109" s="59">
        <v>0</v>
      </c>
      <c r="E109" s="59">
        <v>0</v>
      </c>
      <c r="F109"/>
    </row>
    <row r="110" spans="1:6" x14ac:dyDescent="0.2">
      <c r="A110" s="133" t="s">
        <v>12</v>
      </c>
      <c r="B110" s="221" t="s">
        <v>38</v>
      </c>
      <c r="C110" s="221"/>
      <c r="D110" s="59">
        <v>0</v>
      </c>
      <c r="E110" s="59">
        <v>0</v>
      </c>
      <c r="F110"/>
    </row>
    <row r="111" spans="1:6" x14ac:dyDescent="0.2">
      <c r="A111" s="133" t="s">
        <v>13</v>
      </c>
      <c r="B111" s="221" t="s">
        <v>0</v>
      </c>
      <c r="C111" s="252"/>
      <c r="D111" s="59">
        <v>0</v>
      </c>
      <c r="E111" s="59">
        <v>0</v>
      </c>
      <c r="F111"/>
    </row>
    <row r="112" spans="1:6" ht="12.75" customHeight="1" x14ac:dyDescent="0.2">
      <c r="A112" s="235" t="s">
        <v>89</v>
      </c>
      <c r="B112" s="235"/>
      <c r="C112" s="235"/>
      <c r="D112" s="86">
        <f>SUM(D108:D111)</f>
        <v>0</v>
      </c>
      <c r="E112" s="86">
        <f>SUM(E108:E111)</f>
        <v>0</v>
      </c>
      <c r="F112"/>
    </row>
    <row r="113" spans="1:7" x14ac:dyDescent="0.2">
      <c r="A113" s="222"/>
      <c r="B113" s="222"/>
      <c r="C113" s="222"/>
      <c r="D113" s="222"/>
      <c r="E113" s="176"/>
      <c r="F113"/>
    </row>
    <row r="114" spans="1:7" x14ac:dyDescent="0.2">
      <c r="A114" s="235" t="s">
        <v>145</v>
      </c>
      <c r="B114" s="235"/>
      <c r="C114" s="235"/>
      <c r="D114" s="235"/>
      <c r="E114" s="323"/>
      <c r="F114"/>
    </row>
    <row r="115" spans="1:7" x14ac:dyDescent="0.2">
      <c r="A115" s="93">
        <v>6</v>
      </c>
      <c r="B115" s="94" t="s">
        <v>146</v>
      </c>
      <c r="C115" s="51" t="s">
        <v>1</v>
      </c>
      <c r="D115" s="53" t="s">
        <v>19</v>
      </c>
      <c r="E115" s="53" t="s">
        <v>19</v>
      </c>
      <c r="F115"/>
    </row>
    <row r="116" spans="1:7" x14ac:dyDescent="0.2">
      <c r="A116" s="133" t="s">
        <v>10</v>
      </c>
      <c r="B116" s="132" t="s">
        <v>147</v>
      </c>
      <c r="C116" s="18">
        <f>'Secretário Executivo'!C116</f>
        <v>6.0000000000000001E-3</v>
      </c>
      <c r="D116" s="56">
        <f>C116*(D$31+$D$67+$D$77+$D$104+$D$112)</f>
        <v>29.029846872</v>
      </c>
      <c r="E116" s="56">
        <f>C116*(E$31+$E$67+$F$77+$E$104+$E$112)</f>
        <v>29.65296971408219</v>
      </c>
      <c r="F116"/>
      <c r="G116" s="265"/>
    </row>
    <row r="117" spans="1:7" x14ac:dyDescent="0.2">
      <c r="A117" s="14" t="s">
        <v>11</v>
      </c>
      <c r="B117" s="135" t="s">
        <v>148</v>
      </c>
      <c r="C117" s="19">
        <f>'Secretário Executivo'!C117</f>
        <v>6.0000000000000001E-3</v>
      </c>
      <c r="D117" s="56">
        <f>C117*(D$31+$D$67+$D$77+$D$104+$D$112+$D$116)</f>
        <v>29.204025953232001</v>
      </c>
      <c r="E117" s="56">
        <f>C117*(E$31+$E$67+$F$77+$E$104+$E$112+$E$116)</f>
        <v>29.830887532366685</v>
      </c>
      <c r="F117"/>
      <c r="G117" s="265"/>
    </row>
    <row r="118" spans="1:7" x14ac:dyDescent="0.2">
      <c r="A118" s="14" t="s">
        <v>12</v>
      </c>
      <c r="B118" s="135" t="s">
        <v>149</v>
      </c>
      <c r="C118" s="19"/>
      <c r="D118" s="56"/>
      <c r="E118" s="56"/>
      <c r="F118"/>
    </row>
    <row r="119" spans="1:7" x14ac:dyDescent="0.2">
      <c r="A119" s="8"/>
      <c r="B119" s="132" t="s">
        <v>151</v>
      </c>
      <c r="C119" s="12">
        <v>0.05</v>
      </c>
      <c r="D119" s="56">
        <f>((D$31+$D$67+$D$77+$D$104+$D$112+$D$116+$D$117)*C119)/(100%-8.65%)</f>
        <v>268.00994443487866</v>
      </c>
      <c r="E119" s="56">
        <f>((E$31+$E$67+$F$77+$E$104+$E$112+$E$116+$E$117)*C119)/(100%-8.65%)</f>
        <v>273.76275184784606</v>
      </c>
      <c r="F119"/>
    </row>
    <row r="120" spans="1:7" x14ac:dyDescent="0.2">
      <c r="A120" s="8"/>
      <c r="B120" s="132" t="s">
        <v>152</v>
      </c>
      <c r="C120" s="12">
        <v>0</v>
      </c>
      <c r="D120" s="56">
        <f>((D$31+$D$67+$D$77+$D$104+$D$112+$D$116+$D$117)*C120)/(100%-8.65%)</f>
        <v>0</v>
      </c>
      <c r="E120" s="56">
        <f>((E$31+$E$67+$F$77+$E$104+$E$112+$E$116+$E$117)*C120)/(100%-8.65%)</f>
        <v>0</v>
      </c>
      <c r="F120"/>
    </row>
    <row r="121" spans="1:7" x14ac:dyDescent="0.2">
      <c r="A121" s="8"/>
      <c r="B121" s="132" t="s">
        <v>150</v>
      </c>
      <c r="C121" s="12">
        <v>0.01</v>
      </c>
      <c r="D121" s="56">
        <f>((D$31)*C121)/(100%-8.65%)</f>
        <v>24.302134646962234</v>
      </c>
      <c r="E121" s="56">
        <f>((E$31)*C121)/(100%-8.65%)</f>
        <v>24.302134646962234</v>
      </c>
      <c r="F121"/>
    </row>
    <row r="122" spans="1:7" ht="12.75" customHeight="1" x14ac:dyDescent="0.2">
      <c r="A122" s="235" t="s">
        <v>89</v>
      </c>
      <c r="B122" s="235"/>
      <c r="C122" s="95">
        <f>SUM(C116:C121)</f>
        <v>7.1999999999999995E-2</v>
      </c>
      <c r="D122" s="86">
        <f>SUM(D116:D121)</f>
        <v>350.54595190707289</v>
      </c>
      <c r="E122" s="86">
        <f>SUM(E116:E121)</f>
        <v>357.54874374125723</v>
      </c>
      <c r="F122"/>
    </row>
    <row r="123" spans="1:7" ht="12.75" customHeight="1" x14ac:dyDescent="0.2">
      <c r="A123" s="222"/>
      <c r="B123" s="222"/>
      <c r="C123" s="222"/>
      <c r="D123" s="222"/>
      <c r="E123" s="176"/>
      <c r="F123"/>
    </row>
    <row r="124" spans="1:7" ht="12.75" customHeight="1" x14ac:dyDescent="0.2">
      <c r="A124" s="259" t="s">
        <v>26</v>
      </c>
      <c r="B124" s="259"/>
      <c r="C124" s="259"/>
      <c r="D124" s="259"/>
      <c r="E124" s="327"/>
      <c r="F124"/>
    </row>
    <row r="125" spans="1:7" x14ac:dyDescent="0.2">
      <c r="A125" s="134" t="s">
        <v>2</v>
      </c>
      <c r="B125" s="258" t="s">
        <v>3</v>
      </c>
      <c r="C125" s="258"/>
      <c r="D125" s="52" t="s">
        <v>19</v>
      </c>
      <c r="E125" s="52" t="s">
        <v>19</v>
      </c>
      <c r="F125" s="317"/>
    </row>
    <row r="126" spans="1:7" x14ac:dyDescent="0.2">
      <c r="A126" s="133" t="s">
        <v>10</v>
      </c>
      <c r="B126" s="238" t="s">
        <v>27</v>
      </c>
      <c r="C126" s="238"/>
      <c r="D126" s="56">
        <f>D31</f>
        <v>2220</v>
      </c>
      <c r="E126" s="56">
        <f>E31</f>
        <v>2220</v>
      </c>
      <c r="F126" s="318"/>
    </row>
    <row r="127" spans="1:7" x14ac:dyDescent="0.2">
      <c r="A127" s="133" t="s">
        <v>11</v>
      </c>
      <c r="B127" s="238" t="s">
        <v>117</v>
      </c>
      <c r="C127" s="250"/>
      <c r="D127" s="56">
        <f>D67</f>
        <v>2432.615468</v>
      </c>
      <c r="E127" s="56">
        <f>E67</f>
        <v>2241.6680000000001</v>
      </c>
      <c r="F127" s="318"/>
    </row>
    <row r="128" spans="1:7" x14ac:dyDescent="0.2">
      <c r="A128" s="133" t="s">
        <v>12</v>
      </c>
      <c r="B128" s="238" t="s">
        <v>153</v>
      </c>
      <c r="C128" s="238"/>
      <c r="D128" s="56">
        <f>D77</f>
        <v>157.27634399999999</v>
      </c>
      <c r="E128" s="56">
        <f>F77</f>
        <v>149.02586301369863</v>
      </c>
      <c r="F128" s="318"/>
    </row>
    <row r="129" spans="1:7" x14ac:dyDescent="0.2">
      <c r="A129" s="133" t="s">
        <v>13</v>
      </c>
      <c r="B129" s="238" t="s">
        <v>154</v>
      </c>
      <c r="C129" s="238"/>
      <c r="D129" s="56">
        <f>D104</f>
        <v>28.415999999999997</v>
      </c>
      <c r="E129" s="56">
        <f>E104</f>
        <v>331.46775600000001</v>
      </c>
      <c r="F129" s="318"/>
    </row>
    <row r="130" spans="1:7" x14ac:dyDescent="0.2">
      <c r="A130" s="133" t="s">
        <v>70</v>
      </c>
      <c r="B130" s="239" t="s">
        <v>155</v>
      </c>
      <c r="C130" s="240"/>
      <c r="D130" s="56">
        <f>D112</f>
        <v>0</v>
      </c>
      <c r="E130" s="56">
        <f>E112</f>
        <v>0</v>
      </c>
      <c r="F130" s="318"/>
    </row>
    <row r="131" spans="1:7" x14ac:dyDescent="0.2">
      <c r="A131" s="133"/>
      <c r="B131" s="256" t="s">
        <v>156</v>
      </c>
      <c r="C131" s="257"/>
      <c r="D131" s="56">
        <f>SUM(D126:D130)</f>
        <v>4838.307812</v>
      </c>
      <c r="E131" s="56">
        <f>SUM(E126:E130)</f>
        <v>4942.1616190136983</v>
      </c>
      <c r="F131" s="318"/>
    </row>
    <row r="132" spans="1:7" x14ac:dyDescent="0.2">
      <c r="A132" s="133">
        <v>5</v>
      </c>
      <c r="B132" s="249" t="s">
        <v>157</v>
      </c>
      <c r="C132" s="249"/>
      <c r="D132" s="56">
        <f>D122</f>
        <v>350.54595190707289</v>
      </c>
      <c r="E132" s="56">
        <f>E122</f>
        <v>357.54874374125723</v>
      </c>
      <c r="F132" s="318"/>
    </row>
    <row r="133" spans="1:7" x14ac:dyDescent="0.2">
      <c r="A133" s="15"/>
      <c r="B133" s="237" t="s">
        <v>50</v>
      </c>
      <c r="C133" s="237"/>
      <c r="D133" s="58">
        <f>SUM(D131:D132)</f>
        <v>5188.8537639070728</v>
      </c>
      <c r="E133" s="58">
        <f>SUM(E131:E132)</f>
        <v>5299.7103627549559</v>
      </c>
      <c r="F133" s="328"/>
      <c r="G133" s="113"/>
    </row>
    <row r="134" spans="1:7" x14ac:dyDescent="0.2">
      <c r="A134" s="1"/>
      <c r="B134" s="171"/>
      <c r="C134" s="4"/>
      <c r="D134" s="49"/>
      <c r="E134" s="49"/>
      <c r="F134" s="49"/>
      <c r="G134" s="113"/>
    </row>
    <row r="135" spans="1:7" ht="22.5" customHeight="1" x14ac:dyDescent="0.2">
      <c r="A135" s="263" t="str">
        <f>'Secretário Executivo'!A135</f>
        <v>São Luis/MA, 31 de agosto de 2020.</v>
      </c>
      <c r="B135" s="263"/>
      <c r="C135" s="263"/>
      <c r="D135" s="263"/>
      <c r="E135" s="174"/>
      <c r="F135" s="174"/>
      <c r="G135" s="113"/>
    </row>
    <row r="136" spans="1:7" ht="36" customHeight="1" x14ac:dyDescent="0.2">
      <c r="A136" s="264"/>
      <c r="B136" s="264"/>
      <c r="C136" s="264"/>
      <c r="D136" s="264"/>
      <c r="E136" s="175"/>
      <c r="F136" s="175"/>
      <c r="G136" s="113"/>
    </row>
    <row r="137" spans="1:7" x14ac:dyDescent="0.2">
      <c r="A137" s="263" t="s">
        <v>241</v>
      </c>
      <c r="B137" s="263"/>
      <c r="C137" s="263"/>
      <c r="D137" s="263"/>
      <c r="E137" s="174"/>
      <c r="F137" s="174"/>
    </row>
    <row r="138" spans="1:7" x14ac:dyDescent="0.2">
      <c r="A138" s="263" t="s">
        <v>41</v>
      </c>
      <c r="B138" s="263"/>
      <c r="C138" s="263"/>
      <c r="D138" s="263"/>
      <c r="E138" s="174"/>
      <c r="F138" s="174"/>
      <c r="G138" s="114"/>
    </row>
    <row r="139" spans="1:7" x14ac:dyDescent="0.2">
      <c r="A139" s="2"/>
      <c r="B139" s="2"/>
      <c r="C139" s="2"/>
      <c r="D139" s="54"/>
      <c r="E139" s="54"/>
      <c r="F139" s="54"/>
    </row>
    <row r="140" spans="1:7" x14ac:dyDescent="0.2">
      <c r="A140" s="5"/>
      <c r="B140" s="6"/>
      <c r="C140" s="6"/>
      <c r="D140" s="60"/>
      <c r="E140" s="60"/>
      <c r="F140" s="60"/>
    </row>
    <row r="141" spans="1:7" x14ac:dyDescent="0.2">
      <c r="A141" s="6"/>
      <c r="B141" s="6"/>
      <c r="C141" s="6"/>
      <c r="D141" s="60"/>
      <c r="E141" s="60"/>
      <c r="F141" s="60"/>
    </row>
    <row r="142" spans="1:7" x14ac:dyDescent="0.2">
      <c r="A142" s="7"/>
      <c r="B142" s="7"/>
      <c r="C142" s="7"/>
      <c r="D142" s="50"/>
      <c r="E142" s="50"/>
      <c r="F142" s="50"/>
    </row>
    <row r="152" spans="1:6" x14ac:dyDescent="0.2">
      <c r="A152" s="3"/>
      <c r="B152" s="3"/>
      <c r="C152" s="3"/>
      <c r="D152" s="61"/>
      <c r="E152" s="61"/>
      <c r="F152" s="61"/>
    </row>
    <row r="153" spans="1:6" x14ac:dyDescent="0.2">
      <c r="A153" s="3"/>
      <c r="B153" s="3"/>
      <c r="C153" s="3"/>
      <c r="D153" s="61"/>
      <c r="E153" s="61"/>
      <c r="F153" s="61"/>
    </row>
    <row r="154" spans="1:6" x14ac:dyDescent="0.2">
      <c r="A154" s="3"/>
      <c r="B154" s="3"/>
      <c r="C154" s="3"/>
      <c r="D154" s="61"/>
      <c r="E154" s="61"/>
      <c r="F154" s="61"/>
    </row>
    <row r="155" spans="1:6" ht="12.75" customHeight="1" x14ac:dyDescent="0.2"/>
    <row r="161" spans="4:6" ht="12.75" customHeight="1" x14ac:dyDescent="0.2"/>
    <row r="163" spans="4:6" x14ac:dyDescent="0.2">
      <c r="D163"/>
      <c r="E163"/>
      <c r="F163"/>
    </row>
    <row r="164" spans="4:6" x14ac:dyDescent="0.2">
      <c r="D164"/>
      <c r="E164"/>
      <c r="F164"/>
    </row>
    <row r="165" spans="4:6" x14ac:dyDescent="0.2">
      <c r="D165"/>
      <c r="E165"/>
      <c r="F165"/>
    </row>
    <row r="166" spans="4:6" x14ac:dyDescent="0.2">
      <c r="D166"/>
      <c r="E166"/>
      <c r="F166"/>
    </row>
    <row r="167" spans="4:6" x14ac:dyDescent="0.2">
      <c r="D167"/>
      <c r="E167"/>
      <c r="F167"/>
    </row>
    <row r="168" spans="4:6" x14ac:dyDescent="0.2">
      <c r="D168"/>
      <c r="E168"/>
      <c r="F168"/>
    </row>
    <row r="169" spans="4:6" x14ac:dyDescent="0.2">
      <c r="D169"/>
      <c r="E169"/>
      <c r="F169"/>
    </row>
    <row r="170" spans="4:6" x14ac:dyDescent="0.2">
      <c r="D170"/>
      <c r="E170"/>
      <c r="F170"/>
    </row>
    <row r="171" spans="4:6" x14ac:dyDescent="0.2">
      <c r="D171"/>
      <c r="E171"/>
      <c r="F171"/>
    </row>
  </sheetData>
  <mergeCells count="94">
    <mergeCell ref="E69:F69"/>
    <mergeCell ref="A135:D135"/>
    <mergeCell ref="A136:D136"/>
    <mergeCell ref="A137:D137"/>
    <mergeCell ref="A138:D138"/>
    <mergeCell ref="B101:C101"/>
    <mergeCell ref="B64:C64"/>
    <mergeCell ref="B65:C65"/>
    <mergeCell ref="B66:C66"/>
    <mergeCell ref="A67:C67"/>
    <mergeCell ref="B59:C59"/>
    <mergeCell ref="A61:D61"/>
    <mergeCell ref="A80:D80"/>
    <mergeCell ref="A89:B89"/>
    <mergeCell ref="A95:D95"/>
    <mergeCell ref="B96:C96"/>
    <mergeCell ref="A68:D68"/>
    <mergeCell ref="A69:D69"/>
    <mergeCell ref="A77:B77"/>
    <mergeCell ref="A31:C31"/>
    <mergeCell ref="B58:C58"/>
    <mergeCell ref="B54:C54"/>
    <mergeCell ref="B55:C55"/>
    <mergeCell ref="B56:C56"/>
    <mergeCell ref="A32:D32"/>
    <mergeCell ref="A33:D33"/>
    <mergeCell ref="A34:D34"/>
    <mergeCell ref="A38:B38"/>
    <mergeCell ref="C13:D13"/>
    <mergeCell ref="C14:D14"/>
    <mergeCell ref="A60:C60"/>
    <mergeCell ref="A62:D62"/>
    <mergeCell ref="A15:D15"/>
    <mergeCell ref="C16:D16"/>
    <mergeCell ref="C17:D17"/>
    <mergeCell ref="C18:D18"/>
    <mergeCell ref="C19:D19"/>
    <mergeCell ref="C20:D20"/>
    <mergeCell ref="A21:D21"/>
    <mergeCell ref="C12:D12"/>
    <mergeCell ref="A1:D1"/>
    <mergeCell ref="A2:D2"/>
    <mergeCell ref="A3:D3"/>
    <mergeCell ref="A4:D4"/>
    <mergeCell ref="A5:D5"/>
    <mergeCell ref="A6:D6"/>
    <mergeCell ref="C7:D7"/>
    <mergeCell ref="C8:D8"/>
    <mergeCell ref="C9:D9"/>
    <mergeCell ref="C10:D10"/>
    <mergeCell ref="A11:D11"/>
    <mergeCell ref="A78:D78"/>
    <mergeCell ref="A79:D79"/>
    <mergeCell ref="A81:D81"/>
    <mergeCell ref="A22:B22"/>
    <mergeCell ref="A23:B23"/>
    <mergeCell ref="B63:C63"/>
    <mergeCell ref="A40:D40"/>
    <mergeCell ref="A50:B50"/>
    <mergeCell ref="B57:C57"/>
    <mergeCell ref="B53:C53"/>
    <mergeCell ref="A51:D51"/>
    <mergeCell ref="A52:D52"/>
    <mergeCell ref="A39:D39"/>
    <mergeCell ref="G116:G117"/>
    <mergeCell ref="A104:C104"/>
    <mergeCell ref="A106:D106"/>
    <mergeCell ref="B107:C107"/>
    <mergeCell ref="B108:C108"/>
    <mergeCell ref="B109:C109"/>
    <mergeCell ref="A114:D114"/>
    <mergeCell ref="A105:D105"/>
    <mergeCell ref="B97:C97"/>
    <mergeCell ref="A98:C98"/>
    <mergeCell ref="A99:D99"/>
    <mergeCell ref="A100:D100"/>
    <mergeCell ref="B103:C103"/>
    <mergeCell ref="B102:C102"/>
    <mergeCell ref="A122:B122"/>
    <mergeCell ref="A123:D123"/>
    <mergeCell ref="A124:D124"/>
    <mergeCell ref="B110:C110"/>
    <mergeCell ref="B111:C111"/>
    <mergeCell ref="A112:C112"/>
    <mergeCell ref="A113:D113"/>
    <mergeCell ref="B130:C130"/>
    <mergeCell ref="B131:C131"/>
    <mergeCell ref="B132:C132"/>
    <mergeCell ref="B133:C133"/>
    <mergeCell ref="B125:C125"/>
    <mergeCell ref="B126:C126"/>
    <mergeCell ref="B127:C127"/>
    <mergeCell ref="B128:C128"/>
    <mergeCell ref="B129:C129"/>
  </mergeCells>
  <printOptions horizontalCentered="1" verticalCentered="1"/>
  <pageMargins left="0.51181102362204722" right="0.51181102362204722" top="0.78740157480314965" bottom="1.1811023622047245" header="0.31496062992125984" footer="7.874015748031496E-2"/>
  <pageSetup paperSize="9" scale="72" orientation="portrait" r:id="rId1"/>
  <headerFooter>
    <oddHeader>&amp;L&amp;G</oddHeader>
    <oddFooter>&amp;C&amp;G</oddFooter>
  </headerFooter>
  <rowBreaks count="1" manualBreakCount="1">
    <brk id="68" max="5"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4691A-1D7D-423A-A806-8C00181BAB5B}">
  <dimension ref="A1:G171"/>
  <sheetViews>
    <sheetView view="pageBreakPreview" topLeftCell="A67" zoomScale="140" zoomScaleNormal="145" zoomScaleSheetLayoutView="140" workbookViewId="0">
      <selection activeCell="E67" sqref="E1:F1048576"/>
    </sheetView>
  </sheetViews>
  <sheetFormatPr defaultRowHeight="12.75" x14ac:dyDescent="0.2"/>
  <cols>
    <col min="1" max="1" width="6.28515625" customWidth="1"/>
    <col min="2" max="2" width="68.85546875" customWidth="1"/>
    <col min="3" max="3" width="10" customWidth="1"/>
    <col min="4" max="6" width="14.28515625" style="62" customWidth="1"/>
    <col min="7" max="7" width="17.7109375" customWidth="1"/>
  </cols>
  <sheetData>
    <row r="1" spans="1:6" x14ac:dyDescent="0.2">
      <c r="A1" s="206" t="s">
        <v>43</v>
      </c>
      <c r="B1" s="207"/>
      <c r="C1" s="207"/>
      <c r="D1" s="207"/>
      <c r="E1" s="307"/>
      <c r="F1" s="307"/>
    </row>
    <row r="2" spans="1:6" ht="12.75" customHeight="1" x14ac:dyDescent="0.2">
      <c r="A2" s="206" t="s">
        <v>42</v>
      </c>
      <c r="B2" s="206"/>
      <c r="C2" s="206"/>
      <c r="D2" s="206"/>
      <c r="E2" s="308"/>
      <c r="F2" s="308"/>
    </row>
    <row r="3" spans="1:6" ht="12.75" customHeight="1" x14ac:dyDescent="0.2">
      <c r="A3" s="209" t="s">
        <v>104</v>
      </c>
      <c r="B3" s="209"/>
      <c r="C3" s="209"/>
      <c r="D3" s="209"/>
      <c r="E3" s="309"/>
      <c r="F3" s="309"/>
    </row>
    <row r="4" spans="1:6" x14ac:dyDescent="0.2">
      <c r="A4" s="210" t="str">
        <f>'Assist Tec Adm SN'!A4:D4</f>
        <v>Processo Eletrônico n.ºXX/2020</v>
      </c>
      <c r="B4" s="210"/>
      <c r="C4" s="210"/>
      <c r="D4" s="210"/>
      <c r="E4" s="310"/>
      <c r="F4" s="310"/>
    </row>
    <row r="5" spans="1:6" x14ac:dyDescent="0.2">
      <c r="A5" s="217"/>
      <c r="B5" s="218"/>
      <c r="C5" s="218"/>
      <c r="D5" s="219"/>
      <c r="E5" s="176"/>
      <c r="F5" s="176"/>
    </row>
    <row r="6" spans="1:6" x14ac:dyDescent="0.2">
      <c r="A6" s="208" t="s">
        <v>29</v>
      </c>
      <c r="B6" s="208"/>
      <c r="C6" s="208"/>
      <c r="D6" s="208"/>
      <c r="E6"/>
      <c r="F6"/>
    </row>
    <row r="7" spans="1:6" x14ac:dyDescent="0.2">
      <c r="A7" s="141" t="s">
        <v>10</v>
      </c>
      <c r="B7" s="140" t="s">
        <v>7</v>
      </c>
      <c r="C7" s="211">
        <f>'Assist Tec Adm SN'!C7:D7</f>
        <v>44000</v>
      </c>
      <c r="D7" s="186"/>
      <c r="E7"/>
      <c r="F7"/>
    </row>
    <row r="8" spans="1:6" ht="12.75" customHeight="1" x14ac:dyDescent="0.2">
      <c r="A8" s="141" t="s">
        <v>11</v>
      </c>
      <c r="B8" s="140" t="s">
        <v>4</v>
      </c>
      <c r="C8" s="212" t="s">
        <v>107</v>
      </c>
      <c r="D8" s="213"/>
      <c r="E8"/>
      <c r="F8"/>
    </row>
    <row r="9" spans="1:6" x14ac:dyDescent="0.2">
      <c r="A9" s="141" t="s">
        <v>12</v>
      </c>
      <c r="B9" s="140" t="s">
        <v>9</v>
      </c>
      <c r="C9" s="186" t="s">
        <v>240</v>
      </c>
      <c r="D9" s="186"/>
      <c r="E9"/>
      <c r="F9"/>
    </row>
    <row r="10" spans="1:6" x14ac:dyDescent="0.2">
      <c r="A10" s="141" t="s">
        <v>13</v>
      </c>
      <c r="B10" s="140" t="s">
        <v>6</v>
      </c>
      <c r="C10" s="186">
        <v>12</v>
      </c>
      <c r="D10" s="186"/>
      <c r="E10"/>
      <c r="F10"/>
    </row>
    <row r="11" spans="1:6" x14ac:dyDescent="0.2">
      <c r="A11" s="214" t="s">
        <v>16</v>
      </c>
      <c r="B11" s="214"/>
      <c r="C11" s="214"/>
      <c r="D11" s="214"/>
      <c r="E11"/>
      <c r="F11"/>
    </row>
    <row r="12" spans="1:6" ht="27.75" customHeight="1" x14ac:dyDescent="0.2">
      <c r="A12" s="159" t="s">
        <v>10</v>
      </c>
      <c r="B12" s="147" t="s">
        <v>14</v>
      </c>
      <c r="C12" s="215" t="s">
        <v>234</v>
      </c>
      <c r="D12" s="215"/>
      <c r="E12"/>
      <c r="F12"/>
    </row>
    <row r="13" spans="1:6" x14ac:dyDescent="0.2">
      <c r="A13" s="141" t="s">
        <v>11</v>
      </c>
      <c r="B13" s="140" t="s">
        <v>15</v>
      </c>
      <c r="C13" s="186" t="s">
        <v>36</v>
      </c>
      <c r="D13" s="186"/>
      <c r="E13"/>
      <c r="F13"/>
    </row>
    <row r="14" spans="1:6" x14ac:dyDescent="0.2">
      <c r="A14" s="141" t="s">
        <v>12</v>
      </c>
      <c r="B14" s="140" t="s">
        <v>5</v>
      </c>
      <c r="C14" s="216">
        <v>4</v>
      </c>
      <c r="D14" s="216"/>
      <c r="E14"/>
      <c r="F14"/>
    </row>
    <row r="15" spans="1:6" x14ac:dyDescent="0.2">
      <c r="A15" s="208" t="s">
        <v>28</v>
      </c>
      <c r="B15" s="208"/>
      <c r="C15" s="208"/>
      <c r="D15" s="208"/>
      <c r="E15"/>
      <c r="F15"/>
    </row>
    <row r="16" spans="1:6" ht="26.25" customHeight="1" x14ac:dyDescent="0.2">
      <c r="A16" s="159" t="s">
        <v>10</v>
      </c>
      <c r="B16" s="161" t="s">
        <v>14</v>
      </c>
      <c r="C16" s="215" t="str">
        <f>C12</f>
        <v>Motorista de Veículo Pesado - CBO 7823-10</v>
      </c>
      <c r="D16" s="215"/>
      <c r="E16" s="312"/>
      <c r="F16" s="312"/>
    </row>
    <row r="17" spans="1:6" x14ac:dyDescent="0.2">
      <c r="A17" s="141" t="s">
        <v>11</v>
      </c>
      <c r="B17" s="140" t="s">
        <v>105</v>
      </c>
      <c r="C17" s="242">
        <v>2590</v>
      </c>
      <c r="D17" s="242"/>
      <c r="E17" s="314"/>
      <c r="F17" s="314"/>
    </row>
    <row r="18" spans="1:6" ht="23.25" customHeight="1" x14ac:dyDescent="0.2">
      <c r="A18" s="159" t="s">
        <v>12</v>
      </c>
      <c r="B18" s="160" t="s">
        <v>17</v>
      </c>
      <c r="C18" s="215" t="str">
        <f>C16</f>
        <v>Motorista de Veículo Pesado - CBO 7823-10</v>
      </c>
      <c r="D18" s="215"/>
      <c r="E18" s="313"/>
      <c r="F18" s="313"/>
    </row>
    <row r="19" spans="1:6" ht="12.75" customHeight="1" x14ac:dyDescent="0.2">
      <c r="A19" s="141" t="s">
        <v>13</v>
      </c>
      <c r="B19" s="140" t="s">
        <v>8</v>
      </c>
      <c r="C19" s="243">
        <v>43466</v>
      </c>
      <c r="D19" s="244"/>
      <c r="E19" s="315"/>
      <c r="F19" s="315"/>
    </row>
    <row r="20" spans="1:6" ht="12.75" customHeight="1" x14ac:dyDescent="0.2">
      <c r="A20" s="141" t="s">
        <v>70</v>
      </c>
      <c r="B20" s="140" t="s">
        <v>112</v>
      </c>
      <c r="C20" s="224">
        <v>1045</v>
      </c>
      <c r="D20" s="224"/>
      <c r="E20" s="316"/>
      <c r="F20" s="316"/>
    </row>
    <row r="21" spans="1:6" x14ac:dyDescent="0.2">
      <c r="A21" s="222"/>
      <c r="B21" s="222"/>
      <c r="C21" s="222"/>
      <c r="D21" s="222"/>
      <c r="E21" s="176"/>
      <c r="F21" s="176"/>
    </row>
    <row r="22" spans="1:6" x14ac:dyDescent="0.2">
      <c r="A22" s="235" t="s">
        <v>27</v>
      </c>
      <c r="B22" s="235"/>
      <c r="C22" s="17"/>
      <c r="D22" s="55"/>
      <c r="E22" s="55"/>
      <c r="F22"/>
    </row>
    <row r="23" spans="1:6" x14ac:dyDescent="0.2">
      <c r="A23" s="220" t="s">
        <v>18</v>
      </c>
      <c r="B23" s="220"/>
      <c r="C23" s="10" t="s">
        <v>1</v>
      </c>
      <c r="D23" s="52" t="s">
        <v>19</v>
      </c>
      <c r="E23" s="52" t="s">
        <v>19</v>
      </c>
      <c r="F23"/>
    </row>
    <row r="24" spans="1:6" x14ac:dyDescent="0.2">
      <c r="A24" s="141" t="s">
        <v>10</v>
      </c>
      <c r="B24" s="140" t="s">
        <v>20</v>
      </c>
      <c r="C24" s="48"/>
      <c r="D24" s="56">
        <f>C17</f>
        <v>2590</v>
      </c>
      <c r="E24" s="56">
        <v>2590</v>
      </c>
      <c r="F24"/>
    </row>
    <row r="25" spans="1:6" x14ac:dyDescent="0.2">
      <c r="A25" s="141" t="s">
        <v>11</v>
      </c>
      <c r="B25" s="91" t="s">
        <v>113</v>
      </c>
      <c r="C25" s="22">
        <v>0</v>
      </c>
      <c r="D25" s="57">
        <f>C25*D24</f>
        <v>0</v>
      </c>
      <c r="E25" s="57">
        <f>D25*E24</f>
        <v>0</v>
      </c>
      <c r="F25"/>
    </row>
    <row r="26" spans="1:6" x14ac:dyDescent="0.2">
      <c r="A26" s="141" t="s">
        <v>12</v>
      </c>
      <c r="B26" s="145" t="s">
        <v>114</v>
      </c>
      <c r="C26" s="22">
        <v>0</v>
      </c>
      <c r="D26" s="57">
        <f>C26*C20</f>
        <v>0</v>
      </c>
      <c r="E26" s="57">
        <f>D26*D20</f>
        <v>0</v>
      </c>
      <c r="F26"/>
    </row>
    <row r="27" spans="1:6" ht="12.75" customHeight="1" x14ac:dyDescent="0.2">
      <c r="A27" s="141" t="s">
        <v>13</v>
      </c>
      <c r="B27" s="91" t="s">
        <v>40</v>
      </c>
      <c r="C27" s="22">
        <v>0</v>
      </c>
      <c r="D27" s="57">
        <v>0</v>
      </c>
      <c r="E27" s="57">
        <v>0</v>
      </c>
      <c r="F27"/>
    </row>
    <row r="28" spans="1:6" x14ac:dyDescent="0.2">
      <c r="A28" s="141" t="s">
        <v>70</v>
      </c>
      <c r="B28" s="92" t="s">
        <v>115</v>
      </c>
      <c r="C28" s="22">
        <v>0</v>
      </c>
      <c r="D28" s="57">
        <v>0</v>
      </c>
      <c r="E28" s="57">
        <v>0</v>
      </c>
      <c r="F28"/>
    </row>
    <row r="29" spans="1:6" ht="12.75" customHeight="1" x14ac:dyDescent="0.2">
      <c r="A29" s="141" t="s">
        <v>76</v>
      </c>
      <c r="B29" s="92" t="s">
        <v>116</v>
      </c>
      <c r="C29" s="22">
        <v>0</v>
      </c>
      <c r="D29" s="57">
        <v>0</v>
      </c>
      <c r="E29" s="57">
        <v>0</v>
      </c>
      <c r="F29"/>
    </row>
    <row r="30" spans="1:6" x14ac:dyDescent="0.2">
      <c r="A30" s="141" t="s">
        <v>79</v>
      </c>
      <c r="B30" s="140" t="s">
        <v>0</v>
      </c>
      <c r="C30" s="12">
        <v>0</v>
      </c>
      <c r="D30" s="56">
        <v>0</v>
      </c>
      <c r="E30" s="56">
        <v>0</v>
      </c>
      <c r="F30"/>
    </row>
    <row r="31" spans="1:6" x14ac:dyDescent="0.2">
      <c r="A31" s="235" t="s">
        <v>89</v>
      </c>
      <c r="B31" s="235"/>
      <c r="C31" s="235"/>
      <c r="D31" s="86">
        <f>SUM(D24:D30)</f>
        <v>2590</v>
      </c>
      <c r="E31" s="86">
        <f>SUM(E24:E30)</f>
        <v>2590</v>
      </c>
      <c r="F31"/>
    </row>
    <row r="32" spans="1:6" ht="12.75" customHeight="1" x14ac:dyDescent="0.2">
      <c r="A32" s="223"/>
      <c r="B32" s="223"/>
      <c r="C32" s="223"/>
      <c r="D32" s="223"/>
      <c r="E32" s="319"/>
      <c r="F32" s="319"/>
    </row>
    <row r="33" spans="1:6" ht="12.75" customHeight="1" x14ac:dyDescent="0.2">
      <c r="A33" s="229" t="s">
        <v>117</v>
      </c>
      <c r="B33" s="230"/>
      <c r="C33" s="230"/>
      <c r="D33" s="231"/>
      <c r="E33" s="320"/>
      <c r="F33" s="320"/>
    </row>
    <row r="34" spans="1:6" ht="12.75" customHeight="1" x14ac:dyDescent="0.2">
      <c r="A34" s="232" t="s">
        <v>118</v>
      </c>
      <c r="B34" s="233"/>
      <c r="C34" s="233"/>
      <c r="D34" s="234"/>
      <c r="E34" s="311"/>
      <c r="F34" s="311"/>
    </row>
    <row r="35" spans="1:6" ht="12.75" customHeight="1" x14ac:dyDescent="0.2">
      <c r="A35" s="82" t="s">
        <v>30</v>
      </c>
      <c r="B35" s="83" t="s">
        <v>120</v>
      </c>
      <c r="C35" s="10" t="s">
        <v>1</v>
      </c>
      <c r="D35" s="52" t="s">
        <v>19</v>
      </c>
      <c r="E35" s="10" t="s">
        <v>1</v>
      </c>
      <c r="F35" s="52" t="s">
        <v>19</v>
      </c>
    </row>
    <row r="36" spans="1:6" ht="12.75" customHeight="1" x14ac:dyDescent="0.2">
      <c r="A36" s="141" t="s">
        <v>10</v>
      </c>
      <c r="B36" s="140" t="s">
        <v>109</v>
      </c>
      <c r="C36" s="12">
        <v>8.3299999999999999E-2</v>
      </c>
      <c r="D36" s="56">
        <f>(D$31*C36)</f>
        <v>215.74699999999999</v>
      </c>
      <c r="E36" s="12">
        <v>8.3299999999999999E-2</v>
      </c>
      <c r="F36" s="56">
        <f>(E$31*E36)</f>
        <v>215.74699999999999</v>
      </c>
    </row>
    <row r="37" spans="1:6" ht="12.75" customHeight="1" x14ac:dyDescent="0.2">
      <c r="A37" s="141" t="s">
        <v>11</v>
      </c>
      <c r="B37" s="140" t="s">
        <v>119</v>
      </c>
      <c r="C37" s="22">
        <v>0.121</v>
      </c>
      <c r="D37" s="56">
        <f>(D$31*C37)</f>
        <v>313.39</v>
      </c>
      <c r="E37" s="22">
        <v>0.1111</v>
      </c>
      <c r="F37" s="56">
        <f>(E$31*E37)</f>
        <v>287.74900000000002</v>
      </c>
    </row>
    <row r="38" spans="1:6" ht="12.75" customHeight="1" x14ac:dyDescent="0.2">
      <c r="A38" s="235" t="s">
        <v>89</v>
      </c>
      <c r="B38" s="235"/>
      <c r="C38" s="87">
        <f>SUM(C36:C37)</f>
        <v>0.20429999999999998</v>
      </c>
      <c r="D38" s="86">
        <f>SUM(D36:D37)</f>
        <v>529.13699999999994</v>
      </c>
      <c r="E38" s="87">
        <f>SUM(E36:E37)</f>
        <v>0.19440000000000002</v>
      </c>
      <c r="F38" s="86">
        <f>SUM(F36:F37)</f>
        <v>503.49599999999998</v>
      </c>
    </row>
    <row r="39" spans="1:6" x14ac:dyDescent="0.2">
      <c r="A39" s="223"/>
      <c r="B39" s="223"/>
      <c r="C39" s="223"/>
      <c r="D39" s="223"/>
      <c r="E39" s="319"/>
      <c r="F39" s="319"/>
    </row>
    <row r="40" spans="1:6" ht="23.25" customHeight="1" x14ac:dyDescent="0.2">
      <c r="A40" s="225" t="s">
        <v>121</v>
      </c>
      <c r="B40" s="226"/>
      <c r="C40" s="226"/>
      <c r="D40" s="227"/>
      <c r="E40" s="321"/>
      <c r="F40"/>
    </row>
    <row r="41" spans="1:6" ht="12.75" customHeight="1" x14ac:dyDescent="0.2">
      <c r="A41" s="149" t="s">
        <v>31</v>
      </c>
      <c r="B41" s="84" t="s">
        <v>122</v>
      </c>
      <c r="C41" s="10" t="s">
        <v>1</v>
      </c>
      <c r="D41" s="52" t="s">
        <v>19</v>
      </c>
      <c r="E41" s="52" t="s">
        <v>19</v>
      </c>
      <c r="F41"/>
    </row>
    <row r="42" spans="1:6" x14ac:dyDescent="0.2">
      <c r="A42" s="141" t="s">
        <v>10</v>
      </c>
      <c r="B42" s="11" t="s">
        <v>123</v>
      </c>
      <c r="C42" s="12">
        <v>0.2</v>
      </c>
      <c r="D42" s="103">
        <f t="shared" ref="D42:D49" si="0">($D$31+$D$38)*C42</f>
        <v>623.82740000000001</v>
      </c>
      <c r="E42" s="103">
        <f>C42*($E$31)</f>
        <v>518</v>
      </c>
      <c r="F42" s="349"/>
    </row>
    <row r="43" spans="1:6" x14ac:dyDescent="0.2">
      <c r="A43" s="141" t="s">
        <v>11</v>
      </c>
      <c r="B43" s="11" t="s">
        <v>71</v>
      </c>
      <c r="C43" s="12">
        <v>2.5000000000000001E-2</v>
      </c>
      <c r="D43" s="103">
        <f t="shared" si="0"/>
        <v>77.978425000000001</v>
      </c>
      <c r="E43" s="103">
        <f t="shared" ref="E43:E49" si="1">C43*($E$31)</f>
        <v>64.75</v>
      </c>
      <c r="F43" s="349"/>
    </row>
    <row r="44" spans="1:6" x14ac:dyDescent="0.2">
      <c r="A44" s="141" t="s">
        <v>12</v>
      </c>
      <c r="B44" s="11" t="s">
        <v>124</v>
      </c>
      <c r="C44" s="12">
        <v>0.02</v>
      </c>
      <c r="D44" s="103">
        <f t="shared" si="0"/>
        <v>62.382739999999998</v>
      </c>
      <c r="E44" s="103">
        <f t="shared" si="1"/>
        <v>51.800000000000004</v>
      </c>
      <c r="F44" s="349"/>
    </row>
    <row r="45" spans="1:6" x14ac:dyDescent="0.2">
      <c r="A45" s="141" t="s">
        <v>13</v>
      </c>
      <c r="B45" s="11" t="s">
        <v>132</v>
      </c>
      <c r="C45" s="12">
        <v>1.4999999999999999E-2</v>
      </c>
      <c r="D45" s="103">
        <f t="shared" si="0"/>
        <v>46.787054999999995</v>
      </c>
      <c r="E45" s="103">
        <f t="shared" si="1"/>
        <v>38.85</v>
      </c>
      <c r="F45" s="349"/>
    </row>
    <row r="46" spans="1:6" x14ac:dyDescent="0.2">
      <c r="A46" s="141" t="s">
        <v>70</v>
      </c>
      <c r="B46" s="13" t="s">
        <v>130</v>
      </c>
      <c r="C46" s="12">
        <v>0.01</v>
      </c>
      <c r="D46" s="103">
        <f t="shared" si="0"/>
        <v>31.191369999999999</v>
      </c>
      <c r="E46" s="103">
        <f t="shared" si="1"/>
        <v>25.900000000000002</v>
      </c>
      <c r="F46" s="349"/>
    </row>
    <row r="47" spans="1:6" x14ac:dyDescent="0.2">
      <c r="A47" s="141" t="s">
        <v>76</v>
      </c>
      <c r="B47" s="11" t="s">
        <v>125</v>
      </c>
      <c r="C47" s="12">
        <v>6.0000000000000001E-3</v>
      </c>
      <c r="D47" s="103">
        <f t="shared" si="0"/>
        <v>18.714821999999998</v>
      </c>
      <c r="E47" s="103">
        <f t="shared" si="1"/>
        <v>15.540000000000001</v>
      </c>
      <c r="F47" s="349"/>
    </row>
    <row r="48" spans="1:6" x14ac:dyDescent="0.2">
      <c r="A48" s="141" t="s">
        <v>79</v>
      </c>
      <c r="B48" s="11" t="s">
        <v>126</v>
      </c>
      <c r="C48" s="12">
        <v>2E-3</v>
      </c>
      <c r="D48" s="103">
        <f t="shared" si="0"/>
        <v>6.2382739999999997</v>
      </c>
      <c r="E48" s="103">
        <f t="shared" si="1"/>
        <v>5.18</v>
      </c>
      <c r="F48" s="349"/>
    </row>
    <row r="49" spans="1:6" x14ac:dyDescent="0.2">
      <c r="A49" s="141" t="s">
        <v>86</v>
      </c>
      <c r="B49" s="11" t="s">
        <v>131</v>
      </c>
      <c r="C49" s="12">
        <v>0.08</v>
      </c>
      <c r="D49" s="103">
        <f t="shared" si="0"/>
        <v>249.53095999999999</v>
      </c>
      <c r="E49" s="103">
        <f t="shared" si="1"/>
        <v>207.20000000000002</v>
      </c>
      <c r="F49"/>
    </row>
    <row r="50" spans="1:6" x14ac:dyDescent="0.2">
      <c r="A50" s="236" t="s">
        <v>89</v>
      </c>
      <c r="B50" s="236"/>
      <c r="C50" s="87">
        <f>SUM(C42:C49)</f>
        <v>0.35800000000000004</v>
      </c>
      <c r="D50" s="86">
        <f>SUM(D42:D49)</f>
        <v>1116.6510460000002</v>
      </c>
      <c r="E50" s="86">
        <f>SUM(E42:E49)</f>
        <v>927.21999999999991</v>
      </c>
      <c r="F50" s="349"/>
    </row>
    <row r="51" spans="1:6" x14ac:dyDescent="0.2">
      <c r="A51" s="222"/>
      <c r="B51" s="222"/>
      <c r="C51" s="222"/>
      <c r="D51" s="222"/>
      <c r="E51" s="176"/>
      <c r="F51" s="349"/>
    </row>
    <row r="52" spans="1:6" x14ac:dyDescent="0.2">
      <c r="A52" s="228" t="s">
        <v>127</v>
      </c>
      <c r="B52" s="228"/>
      <c r="C52" s="228"/>
      <c r="D52" s="228"/>
      <c r="E52" s="322"/>
      <c r="F52" s="349"/>
    </row>
    <row r="53" spans="1:6" x14ac:dyDescent="0.2">
      <c r="A53" s="96" t="s">
        <v>32</v>
      </c>
      <c r="B53" s="220" t="s">
        <v>21</v>
      </c>
      <c r="C53" s="220"/>
      <c r="D53" s="52" t="s">
        <v>19</v>
      </c>
      <c r="E53" s="52" t="s">
        <v>19</v>
      </c>
      <c r="F53"/>
    </row>
    <row r="54" spans="1:6" x14ac:dyDescent="0.2">
      <c r="A54" s="141" t="s">
        <v>10</v>
      </c>
      <c r="B54" s="221" t="s">
        <v>106</v>
      </c>
      <c r="C54" s="221"/>
      <c r="D54" s="57">
        <f xml:space="preserve"> 22*5.5*2 -6%*D24</f>
        <v>86.6</v>
      </c>
      <c r="E54" s="57">
        <f>IF(((5.5*2*22)-E31*0.06)&lt;0,0,(5.5*2*22)-E31*0.06)</f>
        <v>86.6</v>
      </c>
      <c r="F54"/>
    </row>
    <row r="55" spans="1:6" x14ac:dyDescent="0.2">
      <c r="A55" s="141" t="s">
        <v>11</v>
      </c>
      <c r="B55" s="221" t="s">
        <v>108</v>
      </c>
      <c r="C55" s="252"/>
      <c r="D55" s="57">
        <f>22*37</f>
        <v>814</v>
      </c>
      <c r="E55" s="57">
        <f>(22*37)-(22*0.3)</f>
        <v>807.4</v>
      </c>
      <c r="F55" s="139"/>
    </row>
    <row r="56" spans="1:6" x14ac:dyDescent="0.2">
      <c r="A56" s="141" t="s">
        <v>12</v>
      </c>
      <c r="B56" s="221" t="s">
        <v>37</v>
      </c>
      <c r="C56" s="252"/>
      <c r="D56" s="59">
        <v>277.29000000000002</v>
      </c>
      <c r="E56" s="59">
        <v>162.12</v>
      </c>
      <c r="F56"/>
    </row>
    <row r="57" spans="1:6" x14ac:dyDescent="0.2">
      <c r="A57" s="141" t="s">
        <v>13</v>
      </c>
      <c r="B57" s="266" t="s">
        <v>33</v>
      </c>
      <c r="C57" s="252"/>
      <c r="D57" s="59">
        <v>0</v>
      </c>
      <c r="E57" s="59">
        <v>0</v>
      </c>
      <c r="F57"/>
    </row>
    <row r="58" spans="1:6" x14ac:dyDescent="0.2">
      <c r="A58" s="141" t="s">
        <v>70</v>
      </c>
      <c r="B58" s="221" t="s">
        <v>34</v>
      </c>
      <c r="C58" s="252"/>
      <c r="D58" s="59">
        <v>2</v>
      </c>
      <c r="E58" s="59">
        <v>2</v>
      </c>
      <c r="F58"/>
    </row>
    <row r="59" spans="1:6" x14ac:dyDescent="0.2">
      <c r="A59" s="141" t="s">
        <v>76</v>
      </c>
      <c r="B59" s="221" t="s">
        <v>164</v>
      </c>
      <c r="C59" s="252"/>
      <c r="D59" s="59">
        <v>32.67</v>
      </c>
      <c r="E59" s="59">
        <v>0</v>
      </c>
      <c r="F59"/>
    </row>
    <row r="60" spans="1:6" x14ac:dyDescent="0.2">
      <c r="A60" s="235" t="s">
        <v>89</v>
      </c>
      <c r="B60" s="235"/>
      <c r="C60" s="235"/>
      <c r="D60" s="86">
        <f>SUM(D54:D59)</f>
        <v>1212.5600000000002</v>
      </c>
      <c r="E60" s="86">
        <f>SUM(E54:E59)</f>
        <v>1058.1199999999999</v>
      </c>
      <c r="F60"/>
    </row>
    <row r="61" spans="1:6" x14ac:dyDescent="0.2">
      <c r="A61" s="222"/>
      <c r="B61" s="222"/>
      <c r="C61" s="222"/>
      <c r="D61" s="222"/>
      <c r="E61" s="176"/>
      <c r="F61"/>
    </row>
    <row r="62" spans="1:6" x14ac:dyDescent="0.2">
      <c r="A62" s="235" t="s">
        <v>128</v>
      </c>
      <c r="B62" s="235"/>
      <c r="C62" s="235"/>
      <c r="D62" s="235"/>
      <c r="E62" s="323"/>
      <c r="F62"/>
    </row>
    <row r="63" spans="1:6" x14ac:dyDescent="0.2">
      <c r="A63" s="148">
        <v>2</v>
      </c>
      <c r="B63" s="220" t="s">
        <v>129</v>
      </c>
      <c r="C63" s="220"/>
      <c r="D63" s="52" t="s">
        <v>19</v>
      </c>
      <c r="E63" s="52" t="s">
        <v>19</v>
      </c>
      <c r="F63"/>
    </row>
    <row r="64" spans="1:6" x14ac:dyDescent="0.2">
      <c r="A64" s="141" t="s">
        <v>30</v>
      </c>
      <c r="B64" s="221" t="s">
        <v>120</v>
      </c>
      <c r="C64" s="221"/>
      <c r="D64" s="85">
        <f>D38</f>
        <v>529.13699999999994</v>
      </c>
      <c r="E64" s="85">
        <f>F38</f>
        <v>503.49599999999998</v>
      </c>
      <c r="F64"/>
    </row>
    <row r="65" spans="1:6" x14ac:dyDescent="0.2">
      <c r="A65" s="141" t="s">
        <v>31</v>
      </c>
      <c r="B65" s="221" t="s">
        <v>122</v>
      </c>
      <c r="C65" s="221"/>
      <c r="D65" s="85">
        <f>D50</f>
        <v>1116.6510460000002</v>
      </c>
      <c r="E65" s="85">
        <f>E50</f>
        <v>927.21999999999991</v>
      </c>
      <c r="F65"/>
    </row>
    <row r="66" spans="1:6" x14ac:dyDescent="0.2">
      <c r="A66" s="141" t="s">
        <v>32</v>
      </c>
      <c r="B66" s="221" t="s">
        <v>21</v>
      </c>
      <c r="C66" s="221"/>
      <c r="D66" s="85">
        <f>D60</f>
        <v>1212.5600000000002</v>
      </c>
      <c r="E66" s="85">
        <f>E60</f>
        <v>1058.1199999999999</v>
      </c>
      <c r="F66"/>
    </row>
    <row r="67" spans="1:6" x14ac:dyDescent="0.2">
      <c r="A67" s="235" t="s">
        <v>89</v>
      </c>
      <c r="B67" s="235"/>
      <c r="C67" s="235"/>
      <c r="D67" s="90">
        <f>SUM(D64:D66)</f>
        <v>2858.3480460000001</v>
      </c>
      <c r="E67" s="90">
        <f>SUM(E64:E66)</f>
        <v>2488.8359999999998</v>
      </c>
      <c r="F67"/>
    </row>
    <row r="68" spans="1:6" x14ac:dyDescent="0.2">
      <c r="A68" s="222"/>
      <c r="B68" s="222"/>
      <c r="C68" s="222"/>
      <c r="D68" s="222"/>
      <c r="E68" s="176"/>
      <c r="F68" s="176"/>
    </row>
    <row r="69" spans="1:6" x14ac:dyDescent="0.2">
      <c r="A69" s="236" t="s">
        <v>133</v>
      </c>
      <c r="B69" s="236"/>
      <c r="C69" s="236"/>
      <c r="D69" s="236"/>
      <c r="E69" s="333" t="s">
        <v>249</v>
      </c>
      <c r="F69" s="334"/>
    </row>
    <row r="70" spans="1:6" ht="13.5" thickBot="1" x14ac:dyDescent="0.25">
      <c r="A70" s="143">
        <v>3</v>
      </c>
      <c r="B70" s="9" t="s">
        <v>134</v>
      </c>
      <c r="C70" s="10" t="s">
        <v>1</v>
      </c>
      <c r="D70" s="52" t="s">
        <v>19</v>
      </c>
      <c r="E70" s="10" t="s">
        <v>1</v>
      </c>
      <c r="F70" s="52" t="s">
        <v>19</v>
      </c>
    </row>
    <row r="71" spans="1:6" x14ac:dyDescent="0.2">
      <c r="A71" s="16" t="s">
        <v>10</v>
      </c>
      <c r="B71" s="11" t="s">
        <v>98</v>
      </c>
      <c r="C71" s="12">
        <v>4.1999999999999997E-3</v>
      </c>
      <c r="D71" s="56">
        <f>D$31*C71</f>
        <v>10.878</v>
      </c>
      <c r="E71" s="330">
        <f>33/365*0.2</f>
        <v>1.8082191780821918E-2</v>
      </c>
      <c r="F71" s="56">
        <f>E71*$E$31</f>
        <v>46.832876712328769</v>
      </c>
    </row>
    <row r="72" spans="1:6" x14ac:dyDescent="0.2">
      <c r="A72" s="89" t="s">
        <v>11</v>
      </c>
      <c r="B72" s="21" t="s">
        <v>52</v>
      </c>
      <c r="C72" s="22">
        <v>2.9999999999999997E-4</v>
      </c>
      <c r="D72" s="56">
        <f>D$31*C72</f>
        <v>0.77699999999999991</v>
      </c>
      <c r="E72" s="331">
        <f>E71*8%</f>
        <v>1.4465753424657535E-3</v>
      </c>
      <c r="F72" s="56">
        <f t="shared" ref="F72:F76" si="2">E72*$E$31</f>
        <v>3.7466301369863015</v>
      </c>
    </row>
    <row r="73" spans="1:6" x14ac:dyDescent="0.2">
      <c r="A73" s="16" t="s">
        <v>12</v>
      </c>
      <c r="B73" s="20" t="s">
        <v>135</v>
      </c>
      <c r="C73" s="12">
        <v>3.4799999999999998E-2</v>
      </c>
      <c r="D73" s="56">
        <f>D$31*C73</f>
        <v>90.131999999999991</v>
      </c>
      <c r="E73" s="331">
        <v>4.0500000000000001E-2</v>
      </c>
      <c r="F73" s="56">
        <f t="shared" si="2"/>
        <v>104.89500000000001</v>
      </c>
    </row>
    <row r="74" spans="1:6" x14ac:dyDescent="0.2">
      <c r="A74" s="16" t="s">
        <v>13</v>
      </c>
      <c r="B74" s="11" t="s">
        <v>102</v>
      </c>
      <c r="C74" s="12">
        <v>1.9400000000000001E-2</v>
      </c>
      <c r="D74" s="56">
        <f t="shared" ref="D74:D76" si="3">D$31*C74</f>
        <v>50.246000000000002</v>
      </c>
      <c r="E74" s="332">
        <v>1.9E-3</v>
      </c>
      <c r="F74" s="56">
        <f t="shared" si="2"/>
        <v>4.9210000000000003</v>
      </c>
    </row>
    <row r="75" spans="1:6" x14ac:dyDescent="0.2">
      <c r="A75" s="16" t="s">
        <v>70</v>
      </c>
      <c r="B75" s="11" t="s">
        <v>179</v>
      </c>
      <c r="C75" s="22">
        <f>C50*C74</f>
        <v>6.9452000000000012E-3</v>
      </c>
      <c r="D75" s="56">
        <f t="shared" si="3"/>
        <v>17.988068000000002</v>
      </c>
      <c r="E75" s="331">
        <v>6.9999999999999999E-4</v>
      </c>
      <c r="F75" s="56">
        <f t="shared" si="2"/>
        <v>1.8129999999999999</v>
      </c>
    </row>
    <row r="76" spans="1:6" x14ac:dyDescent="0.2">
      <c r="A76" s="16" t="s">
        <v>76</v>
      </c>
      <c r="B76" s="11" t="s">
        <v>136</v>
      </c>
      <c r="C76" s="12">
        <v>5.1999999999999998E-3</v>
      </c>
      <c r="D76" s="56">
        <f t="shared" si="3"/>
        <v>13.468</v>
      </c>
      <c r="E76" s="331">
        <v>4.4999999999999997E-3</v>
      </c>
      <c r="F76" s="56">
        <f t="shared" si="2"/>
        <v>11.654999999999999</v>
      </c>
    </row>
    <row r="77" spans="1:6" x14ac:dyDescent="0.2">
      <c r="A77" s="235" t="s">
        <v>89</v>
      </c>
      <c r="B77" s="235"/>
      <c r="C77" s="87">
        <f>SUM(C71:C76)</f>
        <v>7.0845199999999997E-2</v>
      </c>
      <c r="D77" s="86">
        <f>SUM(D71:D76)</f>
        <v>183.48906799999997</v>
      </c>
      <c r="E77" s="335">
        <f>SUM(E71:E76)</f>
        <v>6.7128767123287678E-2</v>
      </c>
      <c r="F77" s="86">
        <f>SUM(F71:F76)</f>
        <v>173.86350684931506</v>
      </c>
    </row>
    <row r="78" spans="1:6" x14ac:dyDescent="0.2">
      <c r="A78" s="251"/>
      <c r="B78" s="251"/>
      <c r="C78" s="251"/>
      <c r="D78" s="251"/>
      <c r="E78" s="177"/>
      <c r="F78" s="177"/>
    </row>
    <row r="79" spans="1:6" x14ac:dyDescent="0.2">
      <c r="A79" s="236" t="s">
        <v>137</v>
      </c>
      <c r="B79" s="236"/>
      <c r="C79" s="236"/>
      <c r="D79" s="236"/>
      <c r="E79" s="324"/>
      <c r="F79" s="324"/>
    </row>
    <row r="80" spans="1:6" ht="27" customHeight="1" x14ac:dyDescent="0.2">
      <c r="A80" s="260" t="s">
        <v>186</v>
      </c>
      <c r="B80" s="261"/>
      <c r="C80" s="261"/>
      <c r="D80" s="262"/>
      <c r="E80" s="325"/>
      <c r="F80" s="325"/>
    </row>
    <row r="81" spans="1:6" x14ac:dyDescent="0.2">
      <c r="A81" s="245" t="s">
        <v>138</v>
      </c>
      <c r="B81" s="245"/>
      <c r="C81" s="245"/>
      <c r="D81" s="245"/>
      <c r="E81" s="326"/>
      <c r="F81" s="326"/>
    </row>
    <row r="82" spans="1:6" x14ac:dyDescent="0.2">
      <c r="A82" s="143" t="s">
        <v>23</v>
      </c>
      <c r="B82" s="9" t="s">
        <v>139</v>
      </c>
      <c r="C82" s="10" t="s">
        <v>1</v>
      </c>
      <c r="D82" s="52" t="s">
        <v>19</v>
      </c>
      <c r="E82" s="10" t="s">
        <v>1</v>
      </c>
      <c r="F82" s="52" t="s">
        <v>19</v>
      </c>
    </row>
    <row r="83" spans="1:6" x14ac:dyDescent="0.2">
      <c r="A83" s="16" t="s">
        <v>10</v>
      </c>
      <c r="B83" s="140" t="s">
        <v>180</v>
      </c>
      <c r="C83" s="22">
        <v>9.2999999999999992E-3</v>
      </c>
      <c r="D83" s="56">
        <f>$D$31*C83</f>
        <v>24.087</v>
      </c>
      <c r="E83" s="336">
        <v>9.4999999999999998E-3</v>
      </c>
      <c r="F83" s="56">
        <f>$E$31*E83</f>
        <v>24.605</v>
      </c>
    </row>
    <row r="84" spans="1:6" x14ac:dyDescent="0.2">
      <c r="A84" s="16" t="s">
        <v>11</v>
      </c>
      <c r="B84" s="140" t="s">
        <v>181</v>
      </c>
      <c r="C84" s="12">
        <v>2.8E-3</v>
      </c>
      <c r="D84" s="56">
        <f t="shared" ref="D84:D88" si="4">$D$31*C84</f>
        <v>7.2519999999999998</v>
      </c>
      <c r="E84" s="337">
        <v>4.1700000000000001E-2</v>
      </c>
      <c r="F84" s="56">
        <f t="shared" ref="F84:F88" si="5">$E$31*E84</f>
        <v>108.003</v>
      </c>
    </row>
    <row r="85" spans="1:6" x14ac:dyDescent="0.2">
      <c r="A85" s="16" t="s">
        <v>12</v>
      </c>
      <c r="B85" s="140" t="s">
        <v>182</v>
      </c>
      <c r="C85" s="12">
        <v>2.0000000000000001E-4</v>
      </c>
      <c r="D85" s="56">
        <f t="shared" si="4"/>
        <v>0.51800000000000002</v>
      </c>
      <c r="E85" s="338">
        <v>1E-3</v>
      </c>
      <c r="F85" s="56">
        <f t="shared" si="5"/>
        <v>2.59</v>
      </c>
    </row>
    <row r="86" spans="1:6" x14ac:dyDescent="0.2">
      <c r="A86" s="16" t="s">
        <v>13</v>
      </c>
      <c r="B86" s="140" t="s">
        <v>183</v>
      </c>
      <c r="C86" s="12">
        <v>2.9999999999999997E-4</v>
      </c>
      <c r="D86" s="56">
        <f t="shared" si="4"/>
        <v>0.77699999999999991</v>
      </c>
      <c r="E86" s="338">
        <v>6.3E-3</v>
      </c>
      <c r="F86" s="56">
        <f t="shared" si="5"/>
        <v>16.317</v>
      </c>
    </row>
    <row r="87" spans="1:6" x14ac:dyDescent="0.2">
      <c r="A87" s="16" t="s">
        <v>70</v>
      </c>
      <c r="B87" s="140" t="s">
        <v>184</v>
      </c>
      <c r="C87" s="12">
        <v>2.0000000000000001E-4</v>
      </c>
      <c r="D87" s="56">
        <f t="shared" si="4"/>
        <v>0.51800000000000002</v>
      </c>
      <c r="E87" s="338">
        <v>2.0000000000000001E-4</v>
      </c>
      <c r="F87" s="56">
        <f t="shared" si="5"/>
        <v>0.51800000000000002</v>
      </c>
    </row>
    <row r="88" spans="1:6" ht="13.5" thickBot="1" x14ac:dyDescent="0.25">
      <c r="A88" s="16" t="s">
        <v>76</v>
      </c>
      <c r="B88" s="140" t="s">
        <v>185</v>
      </c>
      <c r="C88" s="12">
        <v>0</v>
      </c>
      <c r="D88" s="56">
        <f t="shared" si="4"/>
        <v>0</v>
      </c>
      <c r="E88" s="339">
        <v>0</v>
      </c>
      <c r="F88" s="56">
        <f t="shared" si="5"/>
        <v>0</v>
      </c>
    </row>
    <row r="89" spans="1:6" ht="13.5" thickBot="1" x14ac:dyDescent="0.25">
      <c r="A89" s="235" t="s">
        <v>89</v>
      </c>
      <c r="B89" s="235"/>
      <c r="C89" s="87">
        <f>SUM(C83:C88)</f>
        <v>1.2800000000000001E-2</v>
      </c>
      <c r="D89" s="86">
        <f>SUM(D83:D88)</f>
        <v>33.152000000000001</v>
      </c>
      <c r="E89" s="87">
        <f>SUM(E83:E88)</f>
        <v>5.8700000000000002E-2</v>
      </c>
      <c r="F89" s="86">
        <f>SUM(F83:F88)</f>
        <v>152.03300000000002</v>
      </c>
    </row>
    <row r="90" spans="1:6" ht="13.5" thickBot="1" x14ac:dyDescent="0.25">
      <c r="A90" s="340" t="s">
        <v>79</v>
      </c>
      <c r="B90" s="341" t="s">
        <v>250</v>
      </c>
      <c r="C90" s="342"/>
      <c r="D90" s="343"/>
      <c r="E90" s="342">
        <f>C50*E89</f>
        <v>2.1014600000000005E-2</v>
      </c>
      <c r="F90" s="344">
        <f>E90*$E$31</f>
        <v>54.427814000000012</v>
      </c>
    </row>
    <row r="91" spans="1:6" ht="26.25" thickBot="1" x14ac:dyDescent="0.25">
      <c r="A91" s="340" t="s">
        <v>86</v>
      </c>
      <c r="B91" s="341" t="s">
        <v>251</v>
      </c>
      <c r="C91" s="342"/>
      <c r="D91" s="343"/>
      <c r="E91" s="342">
        <f>C50*E38</f>
        <v>6.959520000000001E-2</v>
      </c>
      <c r="F91" s="344">
        <f>E91*$E$31</f>
        <v>180.25156800000002</v>
      </c>
    </row>
    <row r="92" spans="1:6" ht="13.5" thickBot="1" x14ac:dyDescent="0.25">
      <c r="A92" s="340"/>
      <c r="B92" s="345" t="s">
        <v>252</v>
      </c>
      <c r="C92" s="346">
        <f>C89+C91+C90</f>
        <v>1.2800000000000001E-2</v>
      </c>
      <c r="D92" s="347">
        <f>SUM(D89:D91)</f>
        <v>33.152000000000001</v>
      </c>
      <c r="E92" s="348">
        <f>SUM(E89:E91)</f>
        <v>0.14930980000000002</v>
      </c>
      <c r="F92" s="347">
        <f>SUM(F89:F91)</f>
        <v>386.71238200000005</v>
      </c>
    </row>
    <row r="93" spans="1:6" x14ac:dyDescent="0.2">
      <c r="A93" s="176"/>
      <c r="B93" s="176"/>
      <c r="C93" s="176"/>
      <c r="D93" s="176"/>
      <c r="E93" s="176"/>
      <c r="F93" s="176"/>
    </row>
    <row r="94" spans="1:6" x14ac:dyDescent="0.2">
      <c r="A94" s="176"/>
      <c r="B94" s="176"/>
      <c r="C94" s="176"/>
      <c r="D94" s="176"/>
      <c r="E94" s="176"/>
      <c r="F94" s="176"/>
    </row>
    <row r="95" spans="1:6" ht="12.75" customHeight="1" x14ac:dyDescent="0.2">
      <c r="A95" s="245" t="s">
        <v>140</v>
      </c>
      <c r="B95" s="245"/>
      <c r="C95" s="245"/>
      <c r="D95" s="245"/>
      <c r="E95" s="326"/>
      <c r="F95"/>
    </row>
    <row r="96" spans="1:6" x14ac:dyDescent="0.2">
      <c r="A96" s="148" t="s">
        <v>24</v>
      </c>
      <c r="B96" s="220" t="s">
        <v>142</v>
      </c>
      <c r="C96" s="220"/>
      <c r="D96" s="52" t="s">
        <v>19</v>
      </c>
      <c r="E96" s="52" t="s">
        <v>19</v>
      </c>
      <c r="F96"/>
    </row>
    <row r="97" spans="1:6" ht="12.75" customHeight="1" x14ac:dyDescent="0.2">
      <c r="A97" s="141" t="s">
        <v>10</v>
      </c>
      <c r="B97" s="221" t="s">
        <v>141</v>
      </c>
      <c r="C97" s="221"/>
      <c r="D97" s="57">
        <f>($D$31/220*50%+$D$31/220)*0</f>
        <v>0</v>
      </c>
      <c r="E97" s="57">
        <f>($D$31/220*50%+$D$31/220)*0</f>
        <v>0</v>
      </c>
      <c r="F97"/>
    </row>
    <row r="98" spans="1:6" x14ac:dyDescent="0.2">
      <c r="A98" s="235" t="s">
        <v>89</v>
      </c>
      <c r="B98" s="235"/>
      <c r="C98" s="235"/>
      <c r="D98" s="88">
        <f>D97</f>
        <v>0</v>
      </c>
      <c r="E98" s="88">
        <f>E97</f>
        <v>0</v>
      </c>
      <c r="F98"/>
    </row>
    <row r="99" spans="1:6" x14ac:dyDescent="0.2">
      <c r="A99" s="222"/>
      <c r="B99" s="222"/>
      <c r="C99" s="222"/>
      <c r="D99" s="222"/>
      <c r="E99" s="176"/>
      <c r="F99"/>
    </row>
    <row r="100" spans="1:6" x14ac:dyDescent="0.2">
      <c r="A100" s="253" t="s">
        <v>143</v>
      </c>
      <c r="B100" s="254"/>
      <c r="C100" s="254"/>
      <c r="D100" s="255"/>
      <c r="E100" s="323"/>
      <c r="F100"/>
    </row>
    <row r="101" spans="1:6" x14ac:dyDescent="0.2">
      <c r="A101" s="148">
        <v>4</v>
      </c>
      <c r="B101" s="220" t="s">
        <v>25</v>
      </c>
      <c r="C101" s="220"/>
      <c r="D101" s="52" t="s">
        <v>19</v>
      </c>
      <c r="E101" s="52" t="s">
        <v>19</v>
      </c>
      <c r="F101"/>
    </row>
    <row r="102" spans="1:6" x14ac:dyDescent="0.2">
      <c r="A102" s="141" t="s">
        <v>23</v>
      </c>
      <c r="B102" s="221" t="s">
        <v>187</v>
      </c>
      <c r="C102" s="221"/>
      <c r="D102" s="85">
        <f>D89</f>
        <v>33.152000000000001</v>
      </c>
      <c r="E102" s="85">
        <f>F92</f>
        <v>386.71238200000005</v>
      </c>
      <c r="F102"/>
    </row>
    <row r="103" spans="1:6" x14ac:dyDescent="0.2">
      <c r="A103" s="141" t="s">
        <v>24</v>
      </c>
      <c r="B103" s="221" t="s">
        <v>188</v>
      </c>
      <c r="C103" s="221"/>
      <c r="D103" s="85">
        <f>D98</f>
        <v>0</v>
      </c>
      <c r="E103" s="85">
        <f>E98</f>
        <v>0</v>
      </c>
      <c r="F103"/>
    </row>
    <row r="104" spans="1:6" x14ac:dyDescent="0.2">
      <c r="A104" s="235" t="s">
        <v>89</v>
      </c>
      <c r="B104" s="235"/>
      <c r="C104" s="235"/>
      <c r="D104" s="90">
        <f>SUM(D102:D103)</f>
        <v>33.152000000000001</v>
      </c>
      <c r="E104" s="90">
        <f>SUM(E102:E103)</f>
        <v>386.71238200000005</v>
      </c>
      <c r="F104"/>
    </row>
    <row r="105" spans="1:6" x14ac:dyDescent="0.2">
      <c r="A105" s="246"/>
      <c r="B105" s="247"/>
      <c r="C105" s="247"/>
      <c r="D105" s="248"/>
      <c r="E105" s="177"/>
      <c r="F105"/>
    </row>
    <row r="106" spans="1:6" x14ac:dyDescent="0.2">
      <c r="A106" s="229" t="s">
        <v>144</v>
      </c>
      <c r="B106" s="230"/>
      <c r="C106" s="230"/>
      <c r="D106" s="231"/>
      <c r="E106" s="320"/>
      <c r="F106"/>
    </row>
    <row r="107" spans="1:6" x14ac:dyDescent="0.2">
      <c r="A107" s="143">
        <v>5</v>
      </c>
      <c r="B107" s="220" t="s">
        <v>22</v>
      </c>
      <c r="C107" s="220"/>
      <c r="D107" s="52" t="s">
        <v>19</v>
      </c>
      <c r="E107" s="52" t="s">
        <v>19</v>
      </c>
      <c r="F107"/>
    </row>
    <row r="108" spans="1:6" x14ac:dyDescent="0.2">
      <c r="A108" s="141" t="s">
        <v>10</v>
      </c>
      <c r="B108" s="221" t="s">
        <v>35</v>
      </c>
      <c r="C108" s="252"/>
      <c r="D108" s="56">
        <f>Uniforme!E12</f>
        <v>93.333333333333329</v>
      </c>
      <c r="E108" s="56">
        <f>Uniforme!E12</f>
        <v>93.333333333333329</v>
      </c>
      <c r="F108"/>
    </row>
    <row r="109" spans="1:6" x14ac:dyDescent="0.2">
      <c r="A109" s="141" t="s">
        <v>11</v>
      </c>
      <c r="B109" s="221" t="s">
        <v>39</v>
      </c>
      <c r="C109" s="252"/>
      <c r="D109" s="59">
        <v>0</v>
      </c>
      <c r="E109" s="59">
        <v>0</v>
      </c>
      <c r="F109"/>
    </row>
    <row r="110" spans="1:6" x14ac:dyDescent="0.2">
      <c r="A110" s="141" t="s">
        <v>12</v>
      </c>
      <c r="B110" s="221" t="s">
        <v>38</v>
      </c>
      <c r="C110" s="221"/>
      <c r="D110" s="59">
        <v>0</v>
      </c>
      <c r="E110" s="59">
        <v>0</v>
      </c>
      <c r="F110"/>
    </row>
    <row r="111" spans="1:6" x14ac:dyDescent="0.2">
      <c r="A111" s="141" t="s">
        <v>13</v>
      </c>
      <c r="B111" s="221" t="s">
        <v>0</v>
      </c>
      <c r="C111" s="252"/>
      <c r="D111" s="59">
        <v>0</v>
      </c>
      <c r="E111" s="59">
        <v>0</v>
      </c>
      <c r="F111"/>
    </row>
    <row r="112" spans="1:6" ht="12.75" customHeight="1" x14ac:dyDescent="0.2">
      <c r="A112" s="235" t="s">
        <v>89</v>
      </c>
      <c r="B112" s="235"/>
      <c r="C112" s="235"/>
      <c r="D112" s="86">
        <f>SUM(D108:D111)</f>
        <v>93.333333333333329</v>
      </c>
      <c r="E112" s="86">
        <f>SUM(E108:E111)</f>
        <v>93.333333333333329</v>
      </c>
      <c r="F112"/>
    </row>
    <row r="113" spans="1:7" x14ac:dyDescent="0.2">
      <c r="A113" s="222"/>
      <c r="B113" s="222"/>
      <c r="C113" s="222"/>
      <c r="D113" s="222"/>
      <c r="E113" s="176"/>
      <c r="F113"/>
    </row>
    <row r="114" spans="1:7" x14ac:dyDescent="0.2">
      <c r="A114" s="235" t="s">
        <v>145</v>
      </c>
      <c r="B114" s="235"/>
      <c r="C114" s="235"/>
      <c r="D114" s="235"/>
      <c r="E114" s="323"/>
      <c r="F114"/>
    </row>
    <row r="115" spans="1:7" x14ac:dyDescent="0.2">
      <c r="A115" s="93">
        <v>6</v>
      </c>
      <c r="B115" s="94" t="s">
        <v>146</v>
      </c>
      <c r="C115" s="51" t="s">
        <v>1</v>
      </c>
      <c r="D115" s="53" t="s">
        <v>19</v>
      </c>
      <c r="E115" s="53" t="s">
        <v>19</v>
      </c>
      <c r="F115"/>
    </row>
    <row r="116" spans="1:7" x14ac:dyDescent="0.2">
      <c r="A116" s="141" t="s">
        <v>10</v>
      </c>
      <c r="B116" s="140" t="s">
        <v>147</v>
      </c>
      <c r="C116" s="18">
        <v>6.0000000000000001E-3</v>
      </c>
      <c r="D116" s="56">
        <f>C116*(D$31+$D$67+$D$77+$D$104+$D$112)</f>
        <v>34.549934684</v>
      </c>
      <c r="E116" s="56">
        <f>C116*(E$31+$E$67+$F$77+$E$104+$E$112)</f>
        <v>34.396471333095882</v>
      </c>
      <c r="F116"/>
      <c r="G116" s="265"/>
    </row>
    <row r="117" spans="1:7" x14ac:dyDescent="0.2">
      <c r="A117" s="14" t="s">
        <v>11</v>
      </c>
      <c r="B117" s="145" t="s">
        <v>148</v>
      </c>
      <c r="C117" s="19">
        <f>'Técnico em Secretariado'!C117</f>
        <v>6.0000000000000001E-3</v>
      </c>
      <c r="D117" s="56">
        <f>C117*(D$31+$D$67+$D$77+$D$104+$D$112+$D$116)</f>
        <v>34.757234292103995</v>
      </c>
      <c r="E117" s="56">
        <f>C117*(E$31+$E$67+$F$77+$E$104+$E$112+$E$116)</f>
        <v>34.602850161094459</v>
      </c>
      <c r="F117"/>
      <c r="G117" s="265"/>
    </row>
    <row r="118" spans="1:7" x14ac:dyDescent="0.2">
      <c r="A118" s="14" t="s">
        <v>12</v>
      </c>
      <c r="B118" s="145" t="s">
        <v>149</v>
      </c>
      <c r="C118" s="19"/>
      <c r="D118" s="56"/>
      <c r="E118" s="56"/>
      <c r="F118"/>
    </row>
    <row r="119" spans="1:7" x14ac:dyDescent="0.2">
      <c r="A119" s="8"/>
      <c r="B119" s="140" t="s">
        <v>151</v>
      </c>
      <c r="C119" s="12">
        <v>0.05</v>
      </c>
      <c r="D119" s="56">
        <f>((D$31+$D$67+$D$77+$D$104+$D$112+$D$116+$D$117)*C119)/(100%-8.65%)</f>
        <v>318.97261173012788</v>
      </c>
      <c r="E119" s="56">
        <f>((E$31+$E$67+$F$77+$E$104+$E$112+$E$116+$E$117)*C119)/(100%-8.65%)</f>
        <v>317.55580425160582</v>
      </c>
      <c r="F119"/>
    </row>
    <row r="120" spans="1:7" x14ac:dyDescent="0.2">
      <c r="A120" s="8"/>
      <c r="B120" s="140" t="s">
        <v>152</v>
      </c>
      <c r="C120" s="12">
        <v>0</v>
      </c>
      <c r="D120" s="56">
        <f>((D$31+$D$67+$D$77+$D$104+$D$112+$D$116+$D$117)*C120)/(100%-8.65%)</f>
        <v>0</v>
      </c>
      <c r="E120" s="56">
        <f>((E$31+$E$67+$F$77+$E$104+$E$112+$E$116+$E$117)*C120)/(100%-8.65%)</f>
        <v>0</v>
      </c>
      <c r="F120"/>
    </row>
    <row r="121" spans="1:7" x14ac:dyDescent="0.2">
      <c r="A121" s="8"/>
      <c r="B121" s="140" t="s">
        <v>150</v>
      </c>
      <c r="C121" s="12">
        <v>0.01</v>
      </c>
      <c r="D121" s="56">
        <f>((D$31)*C121)/(100%-8.65%)</f>
        <v>28.352490421455943</v>
      </c>
      <c r="E121" s="56">
        <f>((E$31)*C121)/(100%-8.65%)</f>
        <v>28.352490421455943</v>
      </c>
      <c r="F121"/>
    </row>
    <row r="122" spans="1:7" ht="12.75" customHeight="1" x14ac:dyDescent="0.2">
      <c r="A122" s="235" t="s">
        <v>89</v>
      </c>
      <c r="B122" s="235"/>
      <c r="C122" s="95">
        <f>SUM(C116:C121)</f>
        <v>7.1999999999999995E-2</v>
      </c>
      <c r="D122" s="86">
        <f>SUM(D116:D121)</f>
        <v>416.63227112768783</v>
      </c>
      <c r="E122" s="86">
        <f>SUM(E116:E121)</f>
        <v>414.90761616725212</v>
      </c>
      <c r="F122"/>
    </row>
    <row r="123" spans="1:7" ht="12.75" customHeight="1" x14ac:dyDescent="0.2">
      <c r="A123" s="222"/>
      <c r="B123" s="222"/>
      <c r="C123" s="222"/>
      <c r="D123" s="222"/>
      <c r="E123" s="176"/>
      <c r="F123"/>
    </row>
    <row r="124" spans="1:7" ht="12.75" customHeight="1" x14ac:dyDescent="0.2">
      <c r="A124" s="259" t="s">
        <v>26</v>
      </c>
      <c r="B124" s="259"/>
      <c r="C124" s="259"/>
      <c r="D124" s="259"/>
      <c r="E124" s="327"/>
      <c r="F124"/>
    </row>
    <row r="125" spans="1:7" x14ac:dyDescent="0.2">
      <c r="A125" s="143" t="s">
        <v>2</v>
      </c>
      <c r="B125" s="258" t="s">
        <v>3</v>
      </c>
      <c r="C125" s="258"/>
      <c r="D125" s="52" t="s">
        <v>19</v>
      </c>
      <c r="E125" s="52" t="s">
        <v>19</v>
      </c>
      <c r="F125" s="317"/>
    </row>
    <row r="126" spans="1:7" x14ac:dyDescent="0.2">
      <c r="A126" s="141" t="s">
        <v>10</v>
      </c>
      <c r="B126" s="238" t="s">
        <v>27</v>
      </c>
      <c r="C126" s="238"/>
      <c r="D126" s="56">
        <f>D31</f>
        <v>2590</v>
      </c>
      <c r="E126" s="56">
        <f>E31</f>
        <v>2590</v>
      </c>
      <c r="F126" s="318"/>
    </row>
    <row r="127" spans="1:7" x14ac:dyDescent="0.2">
      <c r="A127" s="141" t="s">
        <v>11</v>
      </c>
      <c r="B127" s="238" t="s">
        <v>117</v>
      </c>
      <c r="C127" s="250"/>
      <c r="D127" s="56">
        <f>D67</f>
        <v>2858.3480460000001</v>
      </c>
      <c r="E127" s="56">
        <f>E67</f>
        <v>2488.8359999999998</v>
      </c>
      <c r="F127" s="318"/>
    </row>
    <row r="128" spans="1:7" x14ac:dyDescent="0.2">
      <c r="A128" s="141" t="s">
        <v>12</v>
      </c>
      <c r="B128" s="238" t="s">
        <v>153</v>
      </c>
      <c r="C128" s="238"/>
      <c r="D128" s="56">
        <f>D77</f>
        <v>183.48906799999997</v>
      </c>
      <c r="E128" s="56">
        <f>F77</f>
        <v>173.86350684931506</v>
      </c>
      <c r="F128" s="318"/>
    </row>
    <row r="129" spans="1:7" x14ac:dyDescent="0.2">
      <c r="A129" s="141" t="s">
        <v>13</v>
      </c>
      <c r="B129" s="238" t="s">
        <v>154</v>
      </c>
      <c r="C129" s="238"/>
      <c r="D129" s="56">
        <f>D104</f>
        <v>33.152000000000001</v>
      </c>
      <c r="E129" s="56">
        <f>E104</f>
        <v>386.71238200000005</v>
      </c>
      <c r="F129" s="318"/>
    </row>
    <row r="130" spans="1:7" x14ac:dyDescent="0.2">
      <c r="A130" s="141" t="s">
        <v>70</v>
      </c>
      <c r="B130" s="239" t="s">
        <v>155</v>
      </c>
      <c r="C130" s="240"/>
      <c r="D130" s="56">
        <f>D112</f>
        <v>93.333333333333329</v>
      </c>
      <c r="E130" s="56">
        <f>E112</f>
        <v>93.333333333333329</v>
      </c>
      <c r="F130" s="318"/>
    </row>
    <row r="131" spans="1:7" x14ac:dyDescent="0.2">
      <c r="A131" s="141"/>
      <c r="B131" s="256" t="s">
        <v>156</v>
      </c>
      <c r="C131" s="257"/>
      <c r="D131" s="56">
        <f>SUM(D126:D130)</f>
        <v>5758.322447333333</v>
      </c>
      <c r="E131" s="56">
        <f>SUM(E126:E130)</f>
        <v>5732.745222182647</v>
      </c>
      <c r="F131" s="318"/>
    </row>
    <row r="132" spans="1:7" x14ac:dyDescent="0.2">
      <c r="A132" s="141">
        <v>5</v>
      </c>
      <c r="B132" s="249" t="s">
        <v>157</v>
      </c>
      <c r="C132" s="249"/>
      <c r="D132" s="56">
        <f>D122</f>
        <v>416.63227112768783</v>
      </c>
      <c r="E132" s="56">
        <f>E122</f>
        <v>414.90761616725212</v>
      </c>
      <c r="F132" s="318"/>
    </row>
    <row r="133" spans="1:7" x14ac:dyDescent="0.2">
      <c r="A133" s="15"/>
      <c r="B133" s="237" t="s">
        <v>50</v>
      </c>
      <c r="C133" s="237"/>
      <c r="D133" s="58">
        <f>SUM(D131:D132)</f>
        <v>6174.954718461021</v>
      </c>
      <c r="E133" s="58">
        <f>SUM(E131:E132)</f>
        <v>6147.652838349899</v>
      </c>
      <c r="F133" s="328"/>
      <c r="G133" s="113"/>
    </row>
    <row r="134" spans="1:7" x14ac:dyDescent="0.2">
      <c r="A134" s="1"/>
      <c r="B134" s="171"/>
      <c r="C134" s="4"/>
      <c r="D134" s="49"/>
      <c r="E134" s="49"/>
      <c r="F134" s="49"/>
      <c r="G134" s="113"/>
    </row>
    <row r="135" spans="1:7" ht="22.5" customHeight="1" x14ac:dyDescent="0.2">
      <c r="A135" s="263" t="str">
        <f>'Técnico em Secretariado'!A135</f>
        <v>São Luis/MA, 31 de agosto de 2020.</v>
      </c>
      <c r="B135" s="263"/>
      <c r="C135" s="263"/>
      <c r="D135" s="263"/>
      <c r="E135" s="174"/>
      <c r="F135" s="174"/>
      <c r="G135" s="113"/>
    </row>
    <row r="136" spans="1:7" ht="36" customHeight="1" x14ac:dyDescent="0.2">
      <c r="A136" s="264"/>
      <c r="B136" s="264"/>
      <c r="C136" s="264"/>
      <c r="D136" s="264"/>
      <c r="E136" s="175"/>
      <c r="F136" s="175"/>
      <c r="G136" s="113"/>
    </row>
    <row r="137" spans="1:7" x14ac:dyDescent="0.2">
      <c r="A137" s="263" t="s">
        <v>241</v>
      </c>
      <c r="B137" s="263"/>
      <c r="C137" s="263"/>
      <c r="D137" s="263"/>
      <c r="E137" s="174"/>
      <c r="F137" s="174"/>
    </row>
    <row r="138" spans="1:7" x14ac:dyDescent="0.2">
      <c r="A138" s="263" t="s">
        <v>41</v>
      </c>
      <c r="B138" s="263"/>
      <c r="C138" s="263"/>
      <c r="D138" s="263"/>
      <c r="E138" s="174"/>
      <c r="F138" s="174"/>
      <c r="G138" s="114"/>
    </row>
    <row r="139" spans="1:7" x14ac:dyDescent="0.2">
      <c r="A139" s="2"/>
      <c r="B139" s="2"/>
      <c r="C139" s="2"/>
      <c r="D139" s="54"/>
      <c r="E139" s="54"/>
      <c r="F139" s="54"/>
    </row>
    <row r="140" spans="1:7" x14ac:dyDescent="0.2">
      <c r="A140" s="5"/>
      <c r="B140" s="6"/>
      <c r="C140" s="6"/>
      <c r="D140" s="60"/>
      <c r="E140" s="60"/>
      <c r="F140" s="60"/>
    </row>
    <row r="141" spans="1:7" x14ac:dyDescent="0.2">
      <c r="A141" s="6"/>
      <c r="B141" s="6"/>
      <c r="C141" s="6"/>
      <c r="D141" s="60"/>
      <c r="E141" s="60"/>
      <c r="F141" s="60"/>
    </row>
    <row r="142" spans="1:7" x14ac:dyDescent="0.2">
      <c r="A142" s="7"/>
      <c r="B142" s="7"/>
      <c r="C142" s="7"/>
      <c r="D142" s="50"/>
      <c r="E142" s="50"/>
      <c r="F142" s="50"/>
    </row>
    <row r="152" spans="1:6" x14ac:dyDescent="0.2">
      <c r="A152" s="3"/>
      <c r="B152" s="3"/>
      <c r="C152" s="3"/>
      <c r="D152" s="61"/>
      <c r="E152" s="61"/>
      <c r="F152" s="61"/>
    </row>
    <row r="153" spans="1:6" x14ac:dyDescent="0.2">
      <c r="A153" s="3"/>
      <c r="B153" s="3"/>
      <c r="C153" s="3"/>
      <c r="D153" s="61"/>
      <c r="E153" s="61"/>
      <c r="F153" s="61"/>
    </row>
    <row r="154" spans="1:6" x14ac:dyDescent="0.2">
      <c r="A154" s="3"/>
      <c r="B154" s="3"/>
      <c r="C154" s="3"/>
      <c r="D154" s="61"/>
      <c r="E154" s="61"/>
      <c r="F154" s="61"/>
    </row>
    <row r="155" spans="1:6" ht="12.75" customHeight="1" x14ac:dyDescent="0.2"/>
    <row r="161" spans="4:6" ht="12.75" customHeight="1" x14ac:dyDescent="0.2"/>
    <row r="163" spans="4:6" x14ac:dyDescent="0.2">
      <c r="D163"/>
      <c r="E163"/>
      <c r="F163"/>
    </row>
    <row r="164" spans="4:6" x14ac:dyDescent="0.2">
      <c r="D164"/>
      <c r="E164"/>
      <c r="F164"/>
    </row>
    <row r="165" spans="4:6" x14ac:dyDescent="0.2">
      <c r="D165"/>
      <c r="E165"/>
      <c r="F165"/>
    </row>
    <row r="166" spans="4:6" x14ac:dyDescent="0.2">
      <c r="D166"/>
      <c r="E166"/>
      <c r="F166"/>
    </row>
    <row r="167" spans="4:6" x14ac:dyDescent="0.2">
      <c r="D167"/>
      <c r="E167"/>
      <c r="F167"/>
    </row>
    <row r="168" spans="4:6" x14ac:dyDescent="0.2">
      <c r="D168"/>
      <c r="E168"/>
      <c r="F168"/>
    </row>
    <row r="169" spans="4:6" x14ac:dyDescent="0.2">
      <c r="D169"/>
      <c r="E169"/>
      <c r="F169"/>
    </row>
    <row r="170" spans="4:6" x14ac:dyDescent="0.2">
      <c r="D170"/>
      <c r="E170"/>
      <c r="F170"/>
    </row>
    <row r="171" spans="4:6" x14ac:dyDescent="0.2">
      <c r="D171"/>
      <c r="E171"/>
      <c r="F171"/>
    </row>
  </sheetData>
  <mergeCells count="94">
    <mergeCell ref="E69:F69"/>
    <mergeCell ref="A135:D135"/>
    <mergeCell ref="A136:D136"/>
    <mergeCell ref="A137:D137"/>
    <mergeCell ref="A138:D138"/>
    <mergeCell ref="C12:D12"/>
    <mergeCell ref="A51:D51"/>
    <mergeCell ref="A33:D33"/>
    <mergeCell ref="A34:D34"/>
    <mergeCell ref="A38:B38"/>
    <mergeCell ref="A39:D39"/>
    <mergeCell ref="A40:D40"/>
    <mergeCell ref="A50:B50"/>
    <mergeCell ref="B63:C63"/>
    <mergeCell ref="A52:D52"/>
    <mergeCell ref="B53:C53"/>
    <mergeCell ref="B54:C54"/>
    <mergeCell ref="A1:D1"/>
    <mergeCell ref="A2:D2"/>
    <mergeCell ref="A3:D3"/>
    <mergeCell ref="A4:D4"/>
    <mergeCell ref="A5:D5"/>
    <mergeCell ref="A6:D6"/>
    <mergeCell ref="C7:D7"/>
    <mergeCell ref="C8:D8"/>
    <mergeCell ref="C9:D9"/>
    <mergeCell ref="C10:D10"/>
    <mergeCell ref="A11:D11"/>
    <mergeCell ref="C13:D13"/>
    <mergeCell ref="C14:D14"/>
    <mergeCell ref="A15:D15"/>
    <mergeCell ref="C16:D16"/>
    <mergeCell ref="C17:D17"/>
    <mergeCell ref="C18:D18"/>
    <mergeCell ref="C19:D19"/>
    <mergeCell ref="C20:D20"/>
    <mergeCell ref="A21:D21"/>
    <mergeCell ref="A22:B22"/>
    <mergeCell ref="A23:B23"/>
    <mergeCell ref="A31:C31"/>
    <mergeCell ref="A32:D32"/>
    <mergeCell ref="B55:C55"/>
    <mergeCell ref="B56:C56"/>
    <mergeCell ref="B57:C57"/>
    <mergeCell ref="B58:C58"/>
    <mergeCell ref="B59:C59"/>
    <mergeCell ref="A104:C104"/>
    <mergeCell ref="A60:C60"/>
    <mergeCell ref="A61:D61"/>
    <mergeCell ref="A62:D62"/>
    <mergeCell ref="A89:B89"/>
    <mergeCell ref="B64:C64"/>
    <mergeCell ref="B65:C65"/>
    <mergeCell ref="B66:C66"/>
    <mergeCell ref="A67:C67"/>
    <mergeCell ref="A68:D68"/>
    <mergeCell ref="A69:D69"/>
    <mergeCell ref="A77:B77"/>
    <mergeCell ref="A78:D78"/>
    <mergeCell ref="A79:D79"/>
    <mergeCell ref="A80:D80"/>
    <mergeCell ref="A81:D81"/>
    <mergeCell ref="A99:D99"/>
    <mergeCell ref="A100:D100"/>
    <mergeCell ref="B101:C101"/>
    <mergeCell ref="B102:C102"/>
    <mergeCell ref="B103:C103"/>
    <mergeCell ref="A95:D95"/>
    <mergeCell ref="B96:C96"/>
    <mergeCell ref="B97:C97"/>
    <mergeCell ref="A98:C98"/>
    <mergeCell ref="B111:C111"/>
    <mergeCell ref="A112:C112"/>
    <mergeCell ref="A113:D113"/>
    <mergeCell ref="A114:D114"/>
    <mergeCell ref="A105:D105"/>
    <mergeCell ref="A106:D106"/>
    <mergeCell ref="B107:C107"/>
    <mergeCell ref="B108:C108"/>
    <mergeCell ref="B109:C109"/>
    <mergeCell ref="B110:C110"/>
    <mergeCell ref="G116:G117"/>
    <mergeCell ref="A122:B122"/>
    <mergeCell ref="B130:C130"/>
    <mergeCell ref="B131:C131"/>
    <mergeCell ref="B132:C132"/>
    <mergeCell ref="A123:D123"/>
    <mergeCell ref="B133:C133"/>
    <mergeCell ref="A124:D124"/>
    <mergeCell ref="B125:C125"/>
    <mergeCell ref="B126:C126"/>
    <mergeCell ref="B127:C127"/>
    <mergeCell ref="B128:C128"/>
    <mergeCell ref="B129:C129"/>
  </mergeCells>
  <printOptions horizontalCentered="1" verticalCentered="1"/>
  <pageMargins left="0.51181102362204722" right="0.51181102362204722" top="0.78740157480314965" bottom="1.1811023622047245" header="0.31496062992125984" footer="7.874015748031496E-2"/>
  <pageSetup paperSize="9" scale="72" orientation="portrait" r:id="rId1"/>
  <headerFooter>
    <oddHeader>&amp;L&amp;G</oddHeader>
    <oddFooter>&amp;C&amp;G</oddFooter>
  </headerFooter>
  <rowBreaks count="1" manualBreakCount="1">
    <brk id="68" max="5"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DABD7-AFC6-4000-A72F-3890D39EFAC5}">
  <dimension ref="A1:G171"/>
  <sheetViews>
    <sheetView view="pageBreakPreview" topLeftCell="A70" zoomScale="140" zoomScaleNormal="130" zoomScaleSheetLayoutView="140" workbookViewId="0">
      <selection activeCell="E70" sqref="E1:F1048576"/>
    </sheetView>
  </sheetViews>
  <sheetFormatPr defaultRowHeight="12.75" x14ac:dyDescent="0.2"/>
  <cols>
    <col min="1" max="1" width="6.28515625" customWidth="1"/>
    <col min="2" max="2" width="68.85546875" customWidth="1"/>
    <col min="3" max="3" width="10" customWidth="1"/>
    <col min="4" max="6" width="14.28515625" style="62" customWidth="1"/>
    <col min="7" max="7" width="17.7109375" customWidth="1"/>
  </cols>
  <sheetData>
    <row r="1" spans="1:6" x14ac:dyDescent="0.2">
      <c r="A1" s="206" t="s">
        <v>43</v>
      </c>
      <c r="B1" s="207"/>
      <c r="C1" s="207"/>
      <c r="D1" s="207"/>
      <c r="E1" s="307"/>
      <c r="F1" s="307"/>
    </row>
    <row r="2" spans="1:6" ht="12.75" customHeight="1" x14ac:dyDescent="0.2">
      <c r="A2" s="206" t="s">
        <v>42</v>
      </c>
      <c r="B2" s="206"/>
      <c r="C2" s="206"/>
      <c r="D2" s="206"/>
      <c r="E2" s="308"/>
      <c r="F2" s="308"/>
    </row>
    <row r="3" spans="1:6" ht="12.75" customHeight="1" x14ac:dyDescent="0.2">
      <c r="A3" s="209" t="s">
        <v>104</v>
      </c>
      <c r="B3" s="209"/>
      <c r="C3" s="209"/>
      <c r="D3" s="209"/>
      <c r="E3" s="309"/>
      <c r="F3" s="309"/>
    </row>
    <row r="4" spans="1:6" x14ac:dyDescent="0.2">
      <c r="A4" s="210" t="str">
        <f>'Assist Tec Adm SN'!A4:D4</f>
        <v>Processo Eletrônico n.ºXX/2020</v>
      </c>
      <c r="B4" s="210"/>
      <c r="C4" s="210"/>
      <c r="D4" s="210"/>
      <c r="E4" s="310"/>
      <c r="F4" s="310"/>
    </row>
    <row r="5" spans="1:6" x14ac:dyDescent="0.2">
      <c r="A5" s="217"/>
      <c r="B5" s="218"/>
      <c r="C5" s="218"/>
      <c r="D5" s="219"/>
      <c r="E5" s="176"/>
      <c r="F5" s="176"/>
    </row>
    <row r="6" spans="1:6" x14ac:dyDescent="0.2">
      <c r="A6" s="208" t="s">
        <v>29</v>
      </c>
      <c r="B6" s="208"/>
      <c r="C6" s="208"/>
      <c r="D6" s="208"/>
      <c r="E6"/>
      <c r="F6"/>
    </row>
    <row r="7" spans="1:6" x14ac:dyDescent="0.2">
      <c r="A7" s="141" t="s">
        <v>10</v>
      </c>
      <c r="B7" s="140" t="s">
        <v>7</v>
      </c>
      <c r="C7" s="211">
        <v>44000</v>
      </c>
      <c r="D7" s="186"/>
      <c r="E7"/>
      <c r="F7"/>
    </row>
    <row r="8" spans="1:6" ht="12.75" customHeight="1" x14ac:dyDescent="0.2">
      <c r="A8" s="141" t="s">
        <v>11</v>
      </c>
      <c r="B8" s="140" t="s">
        <v>4</v>
      </c>
      <c r="C8" s="212" t="s">
        <v>107</v>
      </c>
      <c r="D8" s="213"/>
      <c r="E8"/>
      <c r="F8"/>
    </row>
    <row r="9" spans="1:6" x14ac:dyDescent="0.2">
      <c r="A9" s="141" t="s">
        <v>12</v>
      </c>
      <c r="B9" s="140" t="s">
        <v>9</v>
      </c>
      <c r="C9" s="186" t="s">
        <v>238</v>
      </c>
      <c r="D9" s="186"/>
      <c r="E9"/>
      <c r="F9"/>
    </row>
    <row r="10" spans="1:6" x14ac:dyDescent="0.2">
      <c r="A10" s="141" t="s">
        <v>13</v>
      </c>
      <c r="B10" s="140" t="s">
        <v>6</v>
      </c>
      <c r="C10" s="186">
        <v>12</v>
      </c>
      <c r="D10" s="186"/>
      <c r="E10"/>
      <c r="F10"/>
    </row>
    <row r="11" spans="1:6" x14ac:dyDescent="0.2">
      <c r="A11" s="214" t="s">
        <v>16</v>
      </c>
      <c r="B11" s="214"/>
      <c r="C11" s="214"/>
      <c r="D11" s="214"/>
      <c r="E11"/>
      <c r="F11"/>
    </row>
    <row r="12" spans="1:6" x14ac:dyDescent="0.2">
      <c r="A12" s="16" t="s">
        <v>10</v>
      </c>
      <c r="B12" s="156" t="s">
        <v>14</v>
      </c>
      <c r="C12" s="215" t="s">
        <v>237</v>
      </c>
      <c r="D12" s="215"/>
      <c r="E12"/>
      <c r="F12"/>
    </row>
    <row r="13" spans="1:6" x14ac:dyDescent="0.2">
      <c r="A13" s="141" t="s">
        <v>11</v>
      </c>
      <c r="B13" s="140" t="s">
        <v>15</v>
      </c>
      <c r="C13" s="186" t="s">
        <v>36</v>
      </c>
      <c r="D13" s="186"/>
      <c r="E13"/>
      <c r="F13"/>
    </row>
    <row r="14" spans="1:6" x14ac:dyDescent="0.2">
      <c r="A14" s="141" t="s">
        <v>12</v>
      </c>
      <c r="B14" s="140" t="s">
        <v>5</v>
      </c>
      <c r="C14" s="216">
        <v>13</v>
      </c>
      <c r="D14" s="216"/>
      <c r="E14"/>
      <c r="F14"/>
    </row>
    <row r="15" spans="1:6" x14ac:dyDescent="0.2">
      <c r="A15" s="208" t="s">
        <v>28</v>
      </c>
      <c r="B15" s="208"/>
      <c r="C15" s="208"/>
      <c r="D15" s="208"/>
      <c r="E15"/>
      <c r="F15"/>
    </row>
    <row r="16" spans="1:6" s="162" customFormat="1" x14ac:dyDescent="0.15">
      <c r="A16" s="16" t="s">
        <v>10</v>
      </c>
      <c r="B16" s="157" t="s">
        <v>14</v>
      </c>
      <c r="C16" s="215" t="str">
        <f>C12</f>
        <v>Recepcionista CBO 4221-05</v>
      </c>
      <c r="D16" s="215"/>
      <c r="E16" s="312"/>
      <c r="F16" s="312"/>
    </row>
    <row r="17" spans="1:6" x14ac:dyDescent="0.2">
      <c r="A17" s="141" t="s">
        <v>11</v>
      </c>
      <c r="B17" s="140" t="s">
        <v>105</v>
      </c>
      <c r="C17" s="242">
        <v>1826.64</v>
      </c>
      <c r="D17" s="242"/>
      <c r="E17" s="314"/>
      <c r="F17" s="314"/>
    </row>
    <row r="18" spans="1:6" s="162" customFormat="1" ht="12.75" customHeight="1" x14ac:dyDescent="0.2">
      <c r="A18" s="16" t="s">
        <v>12</v>
      </c>
      <c r="B18" s="158" t="s">
        <v>17</v>
      </c>
      <c r="C18" s="215" t="str">
        <f>C16</f>
        <v>Recepcionista CBO 4221-05</v>
      </c>
      <c r="D18" s="215"/>
      <c r="E18" s="313"/>
      <c r="F18" s="313"/>
    </row>
    <row r="19" spans="1:6" ht="12.75" customHeight="1" x14ac:dyDescent="0.2">
      <c r="A19" s="141" t="s">
        <v>13</v>
      </c>
      <c r="B19" s="140" t="s">
        <v>8</v>
      </c>
      <c r="C19" s="243">
        <v>43466</v>
      </c>
      <c r="D19" s="244"/>
      <c r="E19" s="315"/>
      <c r="F19" s="315"/>
    </row>
    <row r="20" spans="1:6" ht="12.75" customHeight="1" x14ac:dyDescent="0.2">
      <c r="A20" s="141" t="s">
        <v>70</v>
      </c>
      <c r="B20" s="140" t="s">
        <v>112</v>
      </c>
      <c r="C20" s="224">
        <v>1045</v>
      </c>
      <c r="D20" s="224"/>
      <c r="E20" s="316"/>
      <c r="F20" s="316"/>
    </row>
    <row r="21" spans="1:6" x14ac:dyDescent="0.2">
      <c r="A21" s="222"/>
      <c r="B21" s="222"/>
      <c r="C21" s="222"/>
      <c r="D21" s="222"/>
      <c r="E21" s="176"/>
      <c r="F21" s="176"/>
    </row>
    <row r="22" spans="1:6" x14ac:dyDescent="0.2">
      <c r="A22" s="235" t="s">
        <v>27</v>
      </c>
      <c r="B22" s="235"/>
      <c r="C22" s="17"/>
      <c r="D22" s="55"/>
      <c r="E22" s="55"/>
      <c r="F22"/>
    </row>
    <row r="23" spans="1:6" x14ac:dyDescent="0.2">
      <c r="A23" s="220" t="s">
        <v>18</v>
      </c>
      <c r="B23" s="220"/>
      <c r="C23" s="10" t="s">
        <v>1</v>
      </c>
      <c r="D23" s="52" t="s">
        <v>19</v>
      </c>
      <c r="E23" s="52" t="s">
        <v>19</v>
      </c>
      <c r="F23"/>
    </row>
    <row r="24" spans="1:6" x14ac:dyDescent="0.2">
      <c r="A24" s="141" t="s">
        <v>10</v>
      </c>
      <c r="B24" s="140" t="s">
        <v>20</v>
      </c>
      <c r="C24" s="48"/>
      <c r="D24" s="56">
        <f>C17</f>
        <v>1826.64</v>
      </c>
      <c r="E24" s="56">
        <v>1826.64</v>
      </c>
      <c r="F24"/>
    </row>
    <row r="25" spans="1:6" x14ac:dyDescent="0.2">
      <c r="A25" s="141" t="s">
        <v>11</v>
      </c>
      <c r="B25" s="91" t="s">
        <v>113</v>
      </c>
      <c r="C25" s="22">
        <v>0</v>
      </c>
      <c r="D25" s="57">
        <f>C25*D24</f>
        <v>0</v>
      </c>
      <c r="E25" s="57">
        <f>D25*E24</f>
        <v>0</v>
      </c>
      <c r="F25"/>
    </row>
    <row r="26" spans="1:6" x14ac:dyDescent="0.2">
      <c r="A26" s="141" t="s">
        <v>12</v>
      </c>
      <c r="B26" s="145" t="s">
        <v>114</v>
      </c>
      <c r="C26" s="22">
        <v>0</v>
      </c>
      <c r="D26" s="57">
        <f>C26*C20</f>
        <v>0</v>
      </c>
      <c r="E26" s="57">
        <f>D26*D20</f>
        <v>0</v>
      </c>
      <c r="F26"/>
    </row>
    <row r="27" spans="1:6" ht="12.75" customHeight="1" x14ac:dyDescent="0.2">
      <c r="A27" s="141" t="s">
        <v>13</v>
      </c>
      <c r="B27" s="91" t="s">
        <v>40</v>
      </c>
      <c r="C27" s="22">
        <v>0</v>
      </c>
      <c r="D27" s="57">
        <v>0</v>
      </c>
      <c r="E27" s="57">
        <v>0</v>
      </c>
      <c r="F27"/>
    </row>
    <row r="28" spans="1:6" x14ac:dyDescent="0.2">
      <c r="A28" s="141" t="s">
        <v>70</v>
      </c>
      <c r="B28" s="92" t="s">
        <v>115</v>
      </c>
      <c r="C28" s="22">
        <v>0</v>
      </c>
      <c r="D28" s="57">
        <v>0</v>
      </c>
      <c r="E28" s="57">
        <v>0</v>
      </c>
      <c r="F28"/>
    </row>
    <row r="29" spans="1:6" ht="12.75" customHeight="1" x14ac:dyDescent="0.2">
      <c r="A29" s="141" t="s">
        <v>76</v>
      </c>
      <c r="B29" s="92" t="s">
        <v>116</v>
      </c>
      <c r="C29" s="22">
        <v>0</v>
      </c>
      <c r="D29" s="57">
        <v>0</v>
      </c>
      <c r="E29" s="57">
        <v>0</v>
      </c>
      <c r="F29"/>
    </row>
    <row r="30" spans="1:6" x14ac:dyDescent="0.2">
      <c r="A30" s="141" t="s">
        <v>79</v>
      </c>
      <c r="B30" s="140" t="s">
        <v>0</v>
      </c>
      <c r="C30" s="12">
        <v>0</v>
      </c>
      <c r="D30" s="56">
        <v>0</v>
      </c>
      <c r="E30" s="56">
        <v>0</v>
      </c>
      <c r="F30"/>
    </row>
    <row r="31" spans="1:6" x14ac:dyDescent="0.2">
      <c r="A31" s="235" t="s">
        <v>89</v>
      </c>
      <c r="B31" s="235"/>
      <c r="C31" s="235"/>
      <c r="D31" s="86">
        <f>SUM(D24:D30)</f>
        <v>1826.64</v>
      </c>
      <c r="E31" s="86">
        <f>SUM(E24:E30)</f>
        <v>1826.64</v>
      </c>
      <c r="F31"/>
    </row>
    <row r="32" spans="1:6" ht="12.75" customHeight="1" x14ac:dyDescent="0.2">
      <c r="A32" s="223"/>
      <c r="B32" s="223"/>
      <c r="C32" s="223"/>
      <c r="D32" s="223"/>
      <c r="E32" s="319"/>
      <c r="F32" s="319"/>
    </row>
    <row r="33" spans="1:6" ht="12.75" customHeight="1" x14ac:dyDescent="0.2">
      <c r="A33" s="229" t="s">
        <v>117</v>
      </c>
      <c r="B33" s="230"/>
      <c r="C33" s="230"/>
      <c r="D33" s="231"/>
      <c r="E33" s="320"/>
      <c r="F33" s="320"/>
    </row>
    <row r="34" spans="1:6" ht="12.75" customHeight="1" x14ac:dyDescent="0.2">
      <c r="A34" s="232" t="s">
        <v>118</v>
      </c>
      <c r="B34" s="233"/>
      <c r="C34" s="233"/>
      <c r="D34" s="234"/>
      <c r="E34" s="311"/>
      <c r="F34" s="311"/>
    </row>
    <row r="35" spans="1:6" ht="12.75" customHeight="1" x14ac:dyDescent="0.2">
      <c r="A35" s="82" t="s">
        <v>30</v>
      </c>
      <c r="B35" s="83" t="s">
        <v>120</v>
      </c>
      <c r="C35" s="10" t="s">
        <v>1</v>
      </c>
      <c r="D35" s="52" t="s">
        <v>19</v>
      </c>
      <c r="E35" s="10" t="s">
        <v>1</v>
      </c>
      <c r="F35" s="52" t="s">
        <v>19</v>
      </c>
    </row>
    <row r="36" spans="1:6" ht="12.75" customHeight="1" x14ac:dyDescent="0.2">
      <c r="A36" s="141" t="s">
        <v>10</v>
      </c>
      <c r="B36" s="140" t="s">
        <v>109</v>
      </c>
      <c r="C36" s="12">
        <v>8.3299999999999999E-2</v>
      </c>
      <c r="D36" s="56">
        <f>(D$31*C36)</f>
        <v>152.15911199999999</v>
      </c>
      <c r="E36" s="12">
        <v>8.3299999999999999E-2</v>
      </c>
      <c r="F36" s="56">
        <f>(E$31*E36)</f>
        <v>152.15911199999999</v>
      </c>
    </row>
    <row r="37" spans="1:6" ht="12.75" customHeight="1" x14ac:dyDescent="0.2">
      <c r="A37" s="141" t="s">
        <v>11</v>
      </c>
      <c r="B37" s="140" t="s">
        <v>119</v>
      </c>
      <c r="C37" s="22">
        <v>0.121</v>
      </c>
      <c r="D37" s="56">
        <f>(D$31*C37)</f>
        <v>221.02343999999999</v>
      </c>
      <c r="E37" s="22">
        <v>0.1111</v>
      </c>
      <c r="F37" s="56">
        <f>(E$31*E37)</f>
        <v>202.93970400000001</v>
      </c>
    </row>
    <row r="38" spans="1:6" ht="12.75" customHeight="1" x14ac:dyDescent="0.2">
      <c r="A38" s="235" t="s">
        <v>89</v>
      </c>
      <c r="B38" s="235"/>
      <c r="C38" s="87">
        <f>SUM(C36:C37)</f>
        <v>0.20429999999999998</v>
      </c>
      <c r="D38" s="86">
        <f>SUM(D36:D37)</f>
        <v>373.18255199999999</v>
      </c>
      <c r="E38" s="87">
        <f>SUM(E36:E37)</f>
        <v>0.19440000000000002</v>
      </c>
      <c r="F38" s="86">
        <f>SUM(F36:F37)</f>
        <v>355.098816</v>
      </c>
    </row>
    <row r="39" spans="1:6" x14ac:dyDescent="0.2">
      <c r="A39" s="223"/>
      <c r="B39" s="223"/>
      <c r="C39" s="223"/>
      <c r="D39" s="223"/>
      <c r="E39" s="319"/>
      <c r="F39" s="319"/>
    </row>
    <row r="40" spans="1:6" ht="23.25" customHeight="1" x14ac:dyDescent="0.2">
      <c r="A40" s="225" t="s">
        <v>121</v>
      </c>
      <c r="B40" s="226"/>
      <c r="C40" s="226"/>
      <c r="D40" s="227"/>
      <c r="E40" s="321"/>
      <c r="F40"/>
    </row>
    <row r="41" spans="1:6" ht="12.75" customHeight="1" x14ac:dyDescent="0.2">
      <c r="A41" s="149" t="s">
        <v>31</v>
      </c>
      <c r="B41" s="84" t="s">
        <v>122</v>
      </c>
      <c r="C41" s="10" t="s">
        <v>1</v>
      </c>
      <c r="D41" s="52" t="s">
        <v>19</v>
      </c>
      <c r="E41" s="52" t="s">
        <v>19</v>
      </c>
      <c r="F41"/>
    </row>
    <row r="42" spans="1:6" x14ac:dyDescent="0.2">
      <c r="A42" s="141" t="s">
        <v>10</v>
      </c>
      <c r="B42" s="11" t="s">
        <v>123</v>
      </c>
      <c r="C42" s="12">
        <v>0.2</v>
      </c>
      <c r="D42" s="103">
        <f t="shared" ref="D42:D49" si="0">($D$31+$D$38)*C42</f>
        <v>439.96451040000005</v>
      </c>
      <c r="E42" s="103">
        <f>C42*($E$31)</f>
        <v>365.32800000000003</v>
      </c>
      <c r="F42" s="349"/>
    </row>
    <row r="43" spans="1:6" x14ac:dyDescent="0.2">
      <c r="A43" s="141" t="s">
        <v>11</v>
      </c>
      <c r="B43" s="11" t="s">
        <v>71</v>
      </c>
      <c r="C43" s="12">
        <v>2.5000000000000001E-2</v>
      </c>
      <c r="D43" s="103">
        <f t="shared" si="0"/>
        <v>54.995563800000006</v>
      </c>
      <c r="E43" s="103">
        <f t="shared" ref="E43:E49" si="1">C43*($E$31)</f>
        <v>45.666000000000004</v>
      </c>
      <c r="F43" s="349"/>
    </row>
    <row r="44" spans="1:6" x14ac:dyDescent="0.2">
      <c r="A44" s="141" t="s">
        <v>12</v>
      </c>
      <c r="B44" s="11" t="s">
        <v>124</v>
      </c>
      <c r="C44" s="12">
        <v>0.02</v>
      </c>
      <c r="D44" s="103">
        <f t="shared" si="0"/>
        <v>43.996451040000004</v>
      </c>
      <c r="E44" s="103">
        <f t="shared" si="1"/>
        <v>36.532800000000002</v>
      </c>
      <c r="F44" s="349"/>
    </row>
    <row r="45" spans="1:6" x14ac:dyDescent="0.2">
      <c r="A45" s="141" t="s">
        <v>13</v>
      </c>
      <c r="B45" s="11" t="s">
        <v>132</v>
      </c>
      <c r="C45" s="12">
        <v>1.4999999999999999E-2</v>
      </c>
      <c r="D45" s="103">
        <f t="shared" si="0"/>
        <v>32.997338280000001</v>
      </c>
      <c r="E45" s="103">
        <f t="shared" si="1"/>
        <v>27.3996</v>
      </c>
      <c r="F45" s="349"/>
    </row>
    <row r="46" spans="1:6" x14ac:dyDescent="0.2">
      <c r="A46" s="141" t="s">
        <v>70</v>
      </c>
      <c r="B46" s="13" t="s">
        <v>130</v>
      </c>
      <c r="C46" s="12">
        <v>0.01</v>
      </c>
      <c r="D46" s="103">
        <f t="shared" si="0"/>
        <v>21.998225520000002</v>
      </c>
      <c r="E46" s="103">
        <f t="shared" si="1"/>
        <v>18.266400000000001</v>
      </c>
      <c r="F46" s="349"/>
    </row>
    <row r="47" spans="1:6" x14ac:dyDescent="0.2">
      <c r="A47" s="141" t="s">
        <v>76</v>
      </c>
      <c r="B47" s="11" t="s">
        <v>125</v>
      </c>
      <c r="C47" s="12">
        <v>6.0000000000000001E-3</v>
      </c>
      <c r="D47" s="103">
        <f t="shared" si="0"/>
        <v>13.198935312000001</v>
      </c>
      <c r="E47" s="103">
        <f t="shared" si="1"/>
        <v>10.959840000000002</v>
      </c>
      <c r="F47" s="349"/>
    </row>
    <row r="48" spans="1:6" x14ac:dyDescent="0.2">
      <c r="A48" s="141" t="s">
        <v>79</v>
      </c>
      <c r="B48" s="11" t="s">
        <v>126</v>
      </c>
      <c r="C48" s="12">
        <v>2E-3</v>
      </c>
      <c r="D48" s="103">
        <f t="shared" si="0"/>
        <v>4.3996451040000002</v>
      </c>
      <c r="E48" s="103">
        <f t="shared" si="1"/>
        <v>3.6532800000000001</v>
      </c>
      <c r="F48" s="349"/>
    </row>
    <row r="49" spans="1:6" x14ac:dyDescent="0.2">
      <c r="A49" s="141" t="s">
        <v>86</v>
      </c>
      <c r="B49" s="11" t="s">
        <v>131</v>
      </c>
      <c r="C49" s="12">
        <v>0.08</v>
      </c>
      <c r="D49" s="103">
        <f t="shared" si="0"/>
        <v>175.98580416000001</v>
      </c>
      <c r="E49" s="103">
        <f t="shared" si="1"/>
        <v>146.13120000000001</v>
      </c>
      <c r="F49"/>
    </row>
    <row r="50" spans="1:6" x14ac:dyDescent="0.2">
      <c r="A50" s="236" t="s">
        <v>89</v>
      </c>
      <c r="B50" s="236"/>
      <c r="C50" s="87">
        <f>SUM(C42:C49)</f>
        <v>0.35800000000000004</v>
      </c>
      <c r="D50" s="86">
        <f>SUM(D42:D49)</f>
        <v>787.53647361600008</v>
      </c>
      <c r="E50" s="86">
        <f>SUM(E42:E49)</f>
        <v>653.93712000000005</v>
      </c>
      <c r="F50" s="349"/>
    </row>
    <row r="51" spans="1:6" x14ac:dyDescent="0.2">
      <c r="A51" s="222"/>
      <c r="B51" s="222"/>
      <c r="C51" s="222"/>
      <c r="D51" s="222"/>
      <c r="E51" s="176"/>
      <c r="F51" s="349"/>
    </row>
    <row r="52" spans="1:6" x14ac:dyDescent="0.2">
      <c r="A52" s="228" t="s">
        <v>127</v>
      </c>
      <c r="B52" s="228"/>
      <c r="C52" s="228"/>
      <c r="D52" s="228"/>
      <c r="E52" s="322"/>
      <c r="F52" s="349"/>
    </row>
    <row r="53" spans="1:6" x14ac:dyDescent="0.2">
      <c r="A53" s="96" t="s">
        <v>32</v>
      </c>
      <c r="B53" s="220" t="s">
        <v>21</v>
      </c>
      <c r="C53" s="220"/>
      <c r="D53" s="52" t="s">
        <v>19</v>
      </c>
      <c r="E53" s="52" t="s">
        <v>19</v>
      </c>
      <c r="F53"/>
    </row>
    <row r="54" spans="1:6" x14ac:dyDescent="0.2">
      <c r="A54" s="141" t="s">
        <v>10</v>
      </c>
      <c r="B54" s="221" t="s">
        <v>106</v>
      </c>
      <c r="C54" s="221"/>
      <c r="D54" s="57">
        <f xml:space="preserve"> 22*5.5*2 -6%*D24</f>
        <v>132.4016</v>
      </c>
      <c r="E54" s="57">
        <f>IF(((5.5*2*22)-E31*0.06)&lt;0,0,(5.5*2*22)-E31*0.06)</f>
        <v>132.4016</v>
      </c>
      <c r="F54"/>
    </row>
    <row r="55" spans="1:6" x14ac:dyDescent="0.2">
      <c r="A55" s="141" t="s">
        <v>11</v>
      </c>
      <c r="B55" s="221" t="s">
        <v>108</v>
      </c>
      <c r="C55" s="252"/>
      <c r="D55" s="57">
        <f>22*33.62</f>
        <v>739.64</v>
      </c>
      <c r="E55" s="57">
        <f>(22*33.62)</f>
        <v>739.64</v>
      </c>
      <c r="F55" s="139"/>
    </row>
    <row r="56" spans="1:6" x14ac:dyDescent="0.2">
      <c r="A56" s="141" t="s">
        <v>12</v>
      </c>
      <c r="B56" s="221" t="s">
        <v>37</v>
      </c>
      <c r="C56" s="252"/>
      <c r="D56" s="59">
        <v>153.77000000000001</v>
      </c>
      <c r="E56" s="59">
        <v>153.77000000000001</v>
      </c>
      <c r="F56"/>
    </row>
    <row r="57" spans="1:6" x14ac:dyDescent="0.2">
      <c r="A57" s="141" t="s">
        <v>13</v>
      </c>
      <c r="B57" s="266" t="s">
        <v>33</v>
      </c>
      <c r="C57" s="252"/>
      <c r="D57" s="59">
        <v>0</v>
      </c>
      <c r="E57" s="59">
        <v>0</v>
      </c>
      <c r="F57"/>
    </row>
    <row r="58" spans="1:6" x14ac:dyDescent="0.2">
      <c r="A58" s="141" t="s">
        <v>70</v>
      </c>
      <c r="B58" s="221" t="s">
        <v>34</v>
      </c>
      <c r="C58" s="252"/>
      <c r="D58" s="59">
        <v>2</v>
      </c>
      <c r="E58" s="59">
        <v>2</v>
      </c>
      <c r="F58"/>
    </row>
    <row r="59" spans="1:6" x14ac:dyDescent="0.2">
      <c r="A59" s="141" t="s">
        <v>76</v>
      </c>
      <c r="B59" s="221" t="s">
        <v>164</v>
      </c>
      <c r="C59" s="252"/>
      <c r="D59" s="59">
        <v>10.63</v>
      </c>
      <c r="E59" s="59">
        <v>10.63</v>
      </c>
      <c r="F59"/>
    </row>
    <row r="60" spans="1:6" x14ac:dyDescent="0.2">
      <c r="A60" s="235" t="s">
        <v>89</v>
      </c>
      <c r="B60" s="235"/>
      <c r="C60" s="235"/>
      <c r="D60" s="86">
        <f>SUM(D54:D59)</f>
        <v>1038.4416000000001</v>
      </c>
      <c r="E60" s="86">
        <f>SUM(E54:E59)</f>
        <v>1038.4416000000001</v>
      </c>
      <c r="F60"/>
    </row>
    <row r="61" spans="1:6" x14ac:dyDescent="0.2">
      <c r="A61" s="222"/>
      <c r="B61" s="222"/>
      <c r="C61" s="222"/>
      <c r="D61" s="222"/>
      <c r="E61" s="176"/>
      <c r="F61"/>
    </row>
    <row r="62" spans="1:6" x14ac:dyDescent="0.2">
      <c r="A62" s="235" t="s">
        <v>128</v>
      </c>
      <c r="B62" s="235"/>
      <c r="C62" s="235"/>
      <c r="D62" s="235"/>
      <c r="E62" s="323"/>
      <c r="F62"/>
    </row>
    <row r="63" spans="1:6" x14ac:dyDescent="0.2">
      <c r="A63" s="148">
        <v>2</v>
      </c>
      <c r="B63" s="220" t="s">
        <v>129</v>
      </c>
      <c r="C63" s="220"/>
      <c r="D63" s="52" t="s">
        <v>19</v>
      </c>
      <c r="E63" s="52" t="s">
        <v>19</v>
      </c>
      <c r="F63"/>
    </row>
    <row r="64" spans="1:6" x14ac:dyDescent="0.2">
      <c r="A64" s="141" t="s">
        <v>30</v>
      </c>
      <c r="B64" s="221" t="s">
        <v>120</v>
      </c>
      <c r="C64" s="221"/>
      <c r="D64" s="85">
        <f>D38</f>
        <v>373.18255199999999</v>
      </c>
      <c r="E64" s="85">
        <f>F38</f>
        <v>355.098816</v>
      </c>
      <c r="F64"/>
    </row>
    <row r="65" spans="1:6" x14ac:dyDescent="0.2">
      <c r="A65" s="141" t="s">
        <v>31</v>
      </c>
      <c r="B65" s="221" t="s">
        <v>122</v>
      </c>
      <c r="C65" s="221"/>
      <c r="D65" s="85">
        <f>D50</f>
        <v>787.53647361600008</v>
      </c>
      <c r="E65" s="85">
        <f>E50</f>
        <v>653.93712000000005</v>
      </c>
      <c r="F65"/>
    </row>
    <row r="66" spans="1:6" x14ac:dyDescent="0.2">
      <c r="A66" s="141" t="s">
        <v>32</v>
      </c>
      <c r="B66" s="221" t="s">
        <v>21</v>
      </c>
      <c r="C66" s="221"/>
      <c r="D66" s="85">
        <f>D60</f>
        <v>1038.4416000000001</v>
      </c>
      <c r="E66" s="85">
        <f>E60</f>
        <v>1038.4416000000001</v>
      </c>
      <c r="F66"/>
    </row>
    <row r="67" spans="1:6" x14ac:dyDescent="0.2">
      <c r="A67" s="235" t="s">
        <v>89</v>
      </c>
      <c r="B67" s="235"/>
      <c r="C67" s="235"/>
      <c r="D67" s="90">
        <f>SUM(D64:D66)</f>
        <v>2199.1606256160003</v>
      </c>
      <c r="E67" s="90">
        <f>SUM(E64:E66)</f>
        <v>2047.4775360000001</v>
      </c>
      <c r="F67"/>
    </row>
    <row r="68" spans="1:6" x14ac:dyDescent="0.2">
      <c r="A68" s="222"/>
      <c r="B68" s="222"/>
      <c r="C68" s="222"/>
      <c r="D68" s="222"/>
      <c r="E68" s="176"/>
      <c r="F68" s="176"/>
    </row>
    <row r="69" spans="1:6" x14ac:dyDescent="0.2">
      <c r="A69" s="236" t="s">
        <v>133</v>
      </c>
      <c r="B69" s="236"/>
      <c r="C69" s="236"/>
      <c r="D69" s="236"/>
      <c r="E69" s="333" t="s">
        <v>249</v>
      </c>
      <c r="F69" s="334"/>
    </row>
    <row r="70" spans="1:6" ht="13.5" thickBot="1" x14ac:dyDescent="0.25">
      <c r="A70" s="143">
        <v>3</v>
      </c>
      <c r="B70" s="9" t="s">
        <v>134</v>
      </c>
      <c r="C70" s="10" t="s">
        <v>1</v>
      </c>
      <c r="D70" s="52" t="s">
        <v>19</v>
      </c>
      <c r="E70" s="10" t="s">
        <v>1</v>
      </c>
      <c r="F70" s="52" t="s">
        <v>19</v>
      </c>
    </row>
    <row r="71" spans="1:6" x14ac:dyDescent="0.2">
      <c r="A71" s="16" t="s">
        <v>10</v>
      </c>
      <c r="B71" s="11" t="s">
        <v>98</v>
      </c>
      <c r="C71" s="12">
        <v>4.1999999999999997E-3</v>
      </c>
      <c r="D71" s="56">
        <f>D$31*C71</f>
        <v>7.671888</v>
      </c>
      <c r="E71" s="330">
        <f>33/365*0.2</f>
        <v>1.8082191780821918E-2</v>
      </c>
      <c r="F71" s="56">
        <f>E71*$E$31</f>
        <v>33.029654794520553</v>
      </c>
    </row>
    <row r="72" spans="1:6" x14ac:dyDescent="0.2">
      <c r="A72" s="89" t="s">
        <v>11</v>
      </c>
      <c r="B72" s="21" t="s">
        <v>52</v>
      </c>
      <c r="C72" s="22">
        <v>2.9999999999999997E-4</v>
      </c>
      <c r="D72" s="56">
        <f>D$31*C72</f>
        <v>0.54799200000000003</v>
      </c>
      <c r="E72" s="331">
        <f>E71*8%</f>
        <v>1.4465753424657535E-3</v>
      </c>
      <c r="F72" s="56">
        <f t="shared" ref="F72:F76" si="2">E72*$E$31</f>
        <v>2.6423723835616442</v>
      </c>
    </row>
    <row r="73" spans="1:6" x14ac:dyDescent="0.2">
      <c r="A73" s="16" t="s">
        <v>12</v>
      </c>
      <c r="B73" s="20" t="s">
        <v>135</v>
      </c>
      <c r="C73" s="12">
        <v>3.4799999999999998E-2</v>
      </c>
      <c r="D73" s="56">
        <f>D$31*C73</f>
        <v>63.567071999999996</v>
      </c>
      <c r="E73" s="331">
        <v>4.0500000000000001E-2</v>
      </c>
      <c r="F73" s="56">
        <f t="shared" si="2"/>
        <v>73.978920000000002</v>
      </c>
    </row>
    <row r="74" spans="1:6" x14ac:dyDescent="0.2">
      <c r="A74" s="16" t="s">
        <v>13</v>
      </c>
      <c r="B74" s="11" t="s">
        <v>102</v>
      </c>
      <c r="C74" s="12">
        <v>1.9400000000000001E-2</v>
      </c>
      <c r="D74" s="56">
        <f t="shared" ref="D74:D76" si="3">D$31*C74</f>
        <v>35.436816</v>
      </c>
      <c r="E74" s="332">
        <v>1.9E-3</v>
      </c>
      <c r="F74" s="56">
        <f t="shared" si="2"/>
        <v>3.4706160000000001</v>
      </c>
    </row>
    <row r="75" spans="1:6" x14ac:dyDescent="0.2">
      <c r="A75" s="16" t="s">
        <v>70</v>
      </c>
      <c r="B75" s="11" t="s">
        <v>179</v>
      </c>
      <c r="C75" s="22">
        <f>C50*C74</f>
        <v>6.9452000000000012E-3</v>
      </c>
      <c r="D75" s="56">
        <f t="shared" si="3"/>
        <v>12.686380128000003</v>
      </c>
      <c r="E75" s="331">
        <v>6.9999999999999999E-4</v>
      </c>
      <c r="F75" s="56">
        <f t="shared" si="2"/>
        <v>1.278648</v>
      </c>
    </row>
    <row r="76" spans="1:6" x14ac:dyDescent="0.2">
      <c r="A76" s="16" t="s">
        <v>76</v>
      </c>
      <c r="B76" s="11" t="s">
        <v>136</v>
      </c>
      <c r="C76" s="12">
        <v>5.1999999999999998E-3</v>
      </c>
      <c r="D76" s="56">
        <f t="shared" si="3"/>
        <v>9.4985280000000003</v>
      </c>
      <c r="E76" s="331">
        <v>4.4999999999999997E-3</v>
      </c>
      <c r="F76" s="56">
        <f t="shared" si="2"/>
        <v>8.2198799999999999</v>
      </c>
    </row>
    <row r="77" spans="1:6" x14ac:dyDescent="0.2">
      <c r="A77" s="235" t="s">
        <v>89</v>
      </c>
      <c r="B77" s="235"/>
      <c r="C77" s="87">
        <f>SUM(C71:C76)</f>
        <v>7.0845199999999997E-2</v>
      </c>
      <c r="D77" s="86">
        <f>SUM(D71:D76)</f>
        <v>129.408676128</v>
      </c>
      <c r="E77" s="335">
        <f>SUM(E71:E76)</f>
        <v>6.7128767123287678E-2</v>
      </c>
      <c r="F77" s="86">
        <f>SUM(F71:F76)</f>
        <v>122.62009117808221</v>
      </c>
    </row>
    <row r="78" spans="1:6" x14ac:dyDescent="0.2">
      <c r="A78" s="251"/>
      <c r="B78" s="251"/>
      <c r="C78" s="251"/>
      <c r="D78" s="251"/>
      <c r="E78" s="177"/>
      <c r="F78" s="177"/>
    </row>
    <row r="79" spans="1:6" x14ac:dyDescent="0.2">
      <c r="A79" s="236" t="s">
        <v>137</v>
      </c>
      <c r="B79" s="236"/>
      <c r="C79" s="236"/>
      <c r="D79" s="236"/>
      <c r="E79" s="324"/>
      <c r="F79" s="324"/>
    </row>
    <row r="80" spans="1:6" ht="27" customHeight="1" x14ac:dyDescent="0.2">
      <c r="A80" s="260" t="s">
        <v>186</v>
      </c>
      <c r="B80" s="261"/>
      <c r="C80" s="261"/>
      <c r="D80" s="262"/>
      <c r="E80" s="325"/>
      <c r="F80" s="325"/>
    </row>
    <row r="81" spans="1:6" x14ac:dyDescent="0.2">
      <c r="A81" s="245" t="s">
        <v>138</v>
      </c>
      <c r="B81" s="245"/>
      <c r="C81" s="245"/>
      <c r="D81" s="245"/>
      <c r="E81" s="326"/>
      <c r="F81" s="326"/>
    </row>
    <row r="82" spans="1:6" x14ac:dyDescent="0.2">
      <c r="A82" s="143" t="s">
        <v>23</v>
      </c>
      <c r="B82" s="9" t="s">
        <v>139</v>
      </c>
      <c r="C82" s="10" t="s">
        <v>1</v>
      </c>
      <c r="D82" s="52" t="s">
        <v>19</v>
      </c>
      <c r="E82" s="10" t="s">
        <v>1</v>
      </c>
      <c r="F82" s="52" t="s">
        <v>19</v>
      </c>
    </row>
    <row r="83" spans="1:6" x14ac:dyDescent="0.2">
      <c r="A83" s="16" t="s">
        <v>10</v>
      </c>
      <c r="B83" s="140" t="s">
        <v>180</v>
      </c>
      <c r="C83" s="22">
        <v>9.2999999999999992E-3</v>
      </c>
      <c r="D83" s="56">
        <f>$D$31*C83</f>
        <v>16.987752</v>
      </c>
      <c r="E83" s="336">
        <v>9.4999999999999998E-3</v>
      </c>
      <c r="F83" s="56">
        <f>$E$31*E83</f>
        <v>17.353080000000002</v>
      </c>
    </row>
    <row r="84" spans="1:6" x14ac:dyDescent="0.2">
      <c r="A84" s="16" t="s">
        <v>11</v>
      </c>
      <c r="B84" s="140" t="s">
        <v>181</v>
      </c>
      <c r="C84" s="12">
        <v>2.8E-3</v>
      </c>
      <c r="D84" s="56">
        <f t="shared" ref="D84:D88" si="4">$D$31*C84</f>
        <v>5.114592</v>
      </c>
      <c r="E84" s="337">
        <v>4.1700000000000001E-2</v>
      </c>
      <c r="F84" s="56">
        <f t="shared" ref="F84:F88" si="5">$E$31*E84</f>
        <v>76.170888000000005</v>
      </c>
    </row>
    <row r="85" spans="1:6" x14ac:dyDescent="0.2">
      <c r="A85" s="16" t="s">
        <v>12</v>
      </c>
      <c r="B85" s="140" t="s">
        <v>182</v>
      </c>
      <c r="C85" s="12">
        <v>2.0000000000000001E-4</v>
      </c>
      <c r="D85" s="56">
        <f t="shared" si="4"/>
        <v>0.36532800000000004</v>
      </c>
      <c r="E85" s="338">
        <v>1E-3</v>
      </c>
      <c r="F85" s="56">
        <f t="shared" si="5"/>
        <v>1.82664</v>
      </c>
    </row>
    <row r="86" spans="1:6" x14ac:dyDescent="0.2">
      <c r="A86" s="16" t="s">
        <v>13</v>
      </c>
      <c r="B86" s="140" t="s">
        <v>183</v>
      </c>
      <c r="C86" s="12">
        <v>2.9999999999999997E-4</v>
      </c>
      <c r="D86" s="56">
        <f t="shared" si="4"/>
        <v>0.54799200000000003</v>
      </c>
      <c r="E86" s="338">
        <v>6.3E-3</v>
      </c>
      <c r="F86" s="56">
        <f t="shared" si="5"/>
        <v>11.507832000000001</v>
      </c>
    </row>
    <row r="87" spans="1:6" x14ac:dyDescent="0.2">
      <c r="A87" s="16" t="s">
        <v>70</v>
      </c>
      <c r="B87" s="140" t="s">
        <v>184</v>
      </c>
      <c r="C87" s="12">
        <v>2.0000000000000001E-4</v>
      </c>
      <c r="D87" s="56">
        <f t="shared" si="4"/>
        <v>0.36532800000000004</v>
      </c>
      <c r="E87" s="338">
        <v>2.0000000000000001E-4</v>
      </c>
      <c r="F87" s="56">
        <f t="shared" si="5"/>
        <v>0.36532800000000004</v>
      </c>
    </row>
    <row r="88" spans="1:6" ht="13.5" thickBot="1" x14ac:dyDescent="0.25">
      <c r="A88" s="16" t="s">
        <v>76</v>
      </c>
      <c r="B88" s="140" t="s">
        <v>185</v>
      </c>
      <c r="C88" s="12">
        <v>0</v>
      </c>
      <c r="D88" s="56">
        <f t="shared" si="4"/>
        <v>0</v>
      </c>
      <c r="E88" s="339">
        <v>0</v>
      </c>
      <c r="F88" s="56">
        <f t="shared" si="5"/>
        <v>0</v>
      </c>
    </row>
    <row r="89" spans="1:6" ht="13.5" thickBot="1" x14ac:dyDescent="0.25">
      <c r="A89" s="235" t="s">
        <v>89</v>
      </c>
      <c r="B89" s="235"/>
      <c r="C89" s="87">
        <f>SUM(C83:C88)</f>
        <v>1.2800000000000001E-2</v>
      </c>
      <c r="D89" s="86">
        <f>SUM(D83:D88)</f>
        <v>23.380992000000006</v>
      </c>
      <c r="E89" s="87">
        <f>SUM(E83:E88)</f>
        <v>5.8700000000000002E-2</v>
      </c>
      <c r="F89" s="86">
        <f>SUM(F83:F88)</f>
        <v>107.22376800000001</v>
      </c>
    </row>
    <row r="90" spans="1:6" ht="13.5" thickBot="1" x14ac:dyDescent="0.25">
      <c r="A90" s="340" t="s">
        <v>79</v>
      </c>
      <c r="B90" s="341" t="s">
        <v>250</v>
      </c>
      <c r="C90" s="342"/>
      <c r="D90" s="343"/>
      <c r="E90" s="342">
        <f>C50*E89</f>
        <v>2.1014600000000005E-2</v>
      </c>
      <c r="F90" s="344">
        <f>E90*$E$31</f>
        <v>38.386108944000014</v>
      </c>
    </row>
    <row r="91" spans="1:6" ht="26.25" thickBot="1" x14ac:dyDescent="0.25">
      <c r="A91" s="340" t="s">
        <v>86</v>
      </c>
      <c r="B91" s="341" t="s">
        <v>251</v>
      </c>
      <c r="C91" s="342"/>
      <c r="D91" s="343"/>
      <c r="E91" s="342">
        <f>C50*E38</f>
        <v>6.959520000000001E-2</v>
      </c>
      <c r="F91" s="344">
        <f>E91*$E$31</f>
        <v>127.12537612800003</v>
      </c>
    </row>
    <row r="92" spans="1:6" ht="13.5" thickBot="1" x14ac:dyDescent="0.25">
      <c r="A92" s="340"/>
      <c r="B92" s="345" t="s">
        <v>252</v>
      </c>
      <c r="C92" s="346">
        <f>C89+C91+C90</f>
        <v>1.2800000000000001E-2</v>
      </c>
      <c r="D92" s="347">
        <f>SUM(D89:D91)</f>
        <v>23.380992000000006</v>
      </c>
      <c r="E92" s="348">
        <f>SUM(E89:E91)</f>
        <v>0.14930980000000002</v>
      </c>
      <c r="F92" s="347">
        <f>SUM(F89:F91)</f>
        <v>272.73525307200003</v>
      </c>
    </row>
    <row r="93" spans="1:6" x14ac:dyDescent="0.2">
      <c r="A93" s="176"/>
      <c r="B93" s="176"/>
      <c r="C93" s="176"/>
      <c r="D93" s="176"/>
      <c r="E93" s="176"/>
      <c r="F93" s="176"/>
    </row>
    <row r="94" spans="1:6" x14ac:dyDescent="0.2">
      <c r="A94" s="176"/>
      <c r="B94" s="176"/>
      <c r="C94" s="176"/>
      <c r="D94" s="176"/>
      <c r="E94" s="176"/>
      <c r="F94" s="176"/>
    </row>
    <row r="95" spans="1:6" ht="12.75" customHeight="1" x14ac:dyDescent="0.2">
      <c r="A95" s="245" t="s">
        <v>140</v>
      </c>
      <c r="B95" s="245"/>
      <c r="C95" s="245"/>
      <c r="D95" s="245"/>
      <c r="E95" s="326"/>
      <c r="F95"/>
    </row>
    <row r="96" spans="1:6" x14ac:dyDescent="0.2">
      <c r="A96" s="148" t="s">
        <v>24</v>
      </c>
      <c r="B96" s="220" t="s">
        <v>142</v>
      </c>
      <c r="C96" s="220"/>
      <c r="D96" s="52" t="s">
        <v>19</v>
      </c>
      <c r="E96" s="52" t="s">
        <v>19</v>
      </c>
      <c r="F96"/>
    </row>
    <row r="97" spans="1:6" ht="12.75" customHeight="1" x14ac:dyDescent="0.2">
      <c r="A97" s="141" t="s">
        <v>10</v>
      </c>
      <c r="B97" s="221" t="s">
        <v>141</v>
      </c>
      <c r="C97" s="221"/>
      <c r="D97" s="57">
        <f>($D$31/220*50%+$D$31/220)*0</f>
        <v>0</v>
      </c>
      <c r="E97" s="57">
        <f>($D$31/220*50%+$D$31/220)*0</f>
        <v>0</v>
      </c>
      <c r="F97"/>
    </row>
    <row r="98" spans="1:6" x14ac:dyDescent="0.2">
      <c r="A98" s="235" t="s">
        <v>89</v>
      </c>
      <c r="B98" s="235"/>
      <c r="C98" s="235"/>
      <c r="D98" s="88">
        <f>D97</f>
        <v>0</v>
      </c>
      <c r="E98" s="88">
        <f>E97</f>
        <v>0</v>
      </c>
      <c r="F98"/>
    </row>
    <row r="99" spans="1:6" x14ac:dyDescent="0.2">
      <c r="A99" s="222"/>
      <c r="B99" s="222"/>
      <c r="C99" s="222"/>
      <c r="D99" s="222"/>
      <c r="E99" s="176"/>
      <c r="F99"/>
    </row>
    <row r="100" spans="1:6" x14ac:dyDescent="0.2">
      <c r="A100" s="253" t="s">
        <v>143</v>
      </c>
      <c r="B100" s="254"/>
      <c r="C100" s="254"/>
      <c r="D100" s="255"/>
      <c r="E100" s="323"/>
      <c r="F100"/>
    </row>
    <row r="101" spans="1:6" x14ac:dyDescent="0.2">
      <c r="A101" s="148">
        <v>4</v>
      </c>
      <c r="B101" s="220" t="s">
        <v>25</v>
      </c>
      <c r="C101" s="220"/>
      <c r="D101" s="52" t="s">
        <v>19</v>
      </c>
      <c r="E101" s="52" t="s">
        <v>19</v>
      </c>
      <c r="F101"/>
    </row>
    <row r="102" spans="1:6" x14ac:dyDescent="0.2">
      <c r="A102" s="141" t="s">
        <v>23</v>
      </c>
      <c r="B102" s="221" t="s">
        <v>187</v>
      </c>
      <c r="C102" s="221"/>
      <c r="D102" s="85">
        <f>D89</f>
        <v>23.380992000000006</v>
      </c>
      <c r="E102" s="85">
        <f>F92</f>
        <v>272.73525307200003</v>
      </c>
      <c r="F102"/>
    </row>
    <row r="103" spans="1:6" x14ac:dyDescent="0.2">
      <c r="A103" s="141" t="s">
        <v>24</v>
      </c>
      <c r="B103" s="221" t="s">
        <v>188</v>
      </c>
      <c r="C103" s="221"/>
      <c r="D103" s="85">
        <f>D98</f>
        <v>0</v>
      </c>
      <c r="E103" s="85">
        <f>E98</f>
        <v>0</v>
      </c>
      <c r="F103"/>
    </row>
    <row r="104" spans="1:6" x14ac:dyDescent="0.2">
      <c r="A104" s="235" t="s">
        <v>89</v>
      </c>
      <c r="B104" s="235"/>
      <c r="C104" s="235"/>
      <c r="D104" s="90">
        <f>SUM(D102:D103)</f>
        <v>23.380992000000006</v>
      </c>
      <c r="E104" s="90">
        <f>SUM(E102:E103)</f>
        <v>272.73525307200003</v>
      </c>
      <c r="F104"/>
    </row>
    <row r="105" spans="1:6" x14ac:dyDescent="0.2">
      <c r="A105" s="246"/>
      <c r="B105" s="247"/>
      <c r="C105" s="247"/>
      <c r="D105" s="248"/>
      <c r="E105" s="177"/>
      <c r="F105"/>
    </row>
    <row r="106" spans="1:6" x14ac:dyDescent="0.2">
      <c r="A106" s="229" t="s">
        <v>144</v>
      </c>
      <c r="B106" s="230"/>
      <c r="C106" s="230"/>
      <c r="D106" s="231"/>
      <c r="E106" s="320"/>
      <c r="F106"/>
    </row>
    <row r="107" spans="1:6" x14ac:dyDescent="0.2">
      <c r="A107" s="143">
        <v>5</v>
      </c>
      <c r="B107" s="220" t="s">
        <v>22</v>
      </c>
      <c r="C107" s="220"/>
      <c r="D107" s="52" t="s">
        <v>19</v>
      </c>
      <c r="E107" s="52" t="s">
        <v>19</v>
      </c>
      <c r="F107"/>
    </row>
    <row r="108" spans="1:6" x14ac:dyDescent="0.2">
      <c r="A108" s="141" t="s">
        <v>10</v>
      </c>
      <c r="B108" s="221" t="s">
        <v>35</v>
      </c>
      <c r="C108" s="252"/>
      <c r="D108" s="56">
        <f>Uniforme!E25</f>
        <v>95</v>
      </c>
      <c r="E108" s="56">
        <f>Uniforme!E25</f>
        <v>95</v>
      </c>
      <c r="F108"/>
    </row>
    <row r="109" spans="1:6" x14ac:dyDescent="0.2">
      <c r="A109" s="141" t="s">
        <v>11</v>
      </c>
      <c r="B109" s="221" t="s">
        <v>39</v>
      </c>
      <c r="C109" s="252"/>
      <c r="D109" s="59">
        <v>0</v>
      </c>
      <c r="E109" s="59">
        <v>0</v>
      </c>
      <c r="F109"/>
    </row>
    <row r="110" spans="1:6" x14ac:dyDescent="0.2">
      <c r="A110" s="141" t="s">
        <v>12</v>
      </c>
      <c r="B110" s="221" t="s">
        <v>38</v>
      </c>
      <c r="C110" s="221"/>
      <c r="D110" s="59">
        <v>0</v>
      </c>
      <c r="E110" s="59">
        <v>0</v>
      </c>
      <c r="F110"/>
    </row>
    <row r="111" spans="1:6" x14ac:dyDescent="0.2">
      <c r="A111" s="141" t="s">
        <v>13</v>
      </c>
      <c r="B111" s="221" t="s">
        <v>0</v>
      </c>
      <c r="C111" s="252"/>
      <c r="D111" s="59">
        <v>0</v>
      </c>
      <c r="E111" s="59">
        <v>0</v>
      </c>
      <c r="F111"/>
    </row>
    <row r="112" spans="1:6" ht="12.75" customHeight="1" x14ac:dyDescent="0.2">
      <c r="A112" s="235" t="s">
        <v>89</v>
      </c>
      <c r="B112" s="235"/>
      <c r="C112" s="235"/>
      <c r="D112" s="86">
        <f>SUM(D108:D111)</f>
        <v>95</v>
      </c>
      <c r="E112" s="86">
        <f>SUM(E108:E111)</f>
        <v>95</v>
      </c>
      <c r="F112"/>
    </row>
    <row r="113" spans="1:7" x14ac:dyDescent="0.2">
      <c r="A113" s="222"/>
      <c r="B113" s="222"/>
      <c r="C113" s="222"/>
      <c r="D113" s="222"/>
      <c r="E113" s="176"/>
      <c r="F113"/>
    </row>
    <row r="114" spans="1:7" x14ac:dyDescent="0.2">
      <c r="A114" s="235" t="s">
        <v>145</v>
      </c>
      <c r="B114" s="235"/>
      <c r="C114" s="235"/>
      <c r="D114" s="235"/>
      <c r="E114" s="323"/>
      <c r="F114"/>
    </row>
    <row r="115" spans="1:7" x14ac:dyDescent="0.2">
      <c r="A115" s="93">
        <v>6</v>
      </c>
      <c r="B115" s="94" t="s">
        <v>146</v>
      </c>
      <c r="C115" s="51" t="s">
        <v>1</v>
      </c>
      <c r="D115" s="53" t="s">
        <v>19</v>
      </c>
      <c r="E115" s="53" t="s">
        <v>19</v>
      </c>
      <c r="F115"/>
    </row>
    <row r="116" spans="1:7" x14ac:dyDescent="0.2">
      <c r="A116" s="141" t="s">
        <v>10</v>
      </c>
      <c r="B116" s="140" t="s">
        <v>147</v>
      </c>
      <c r="C116" s="18">
        <f>'Motorista de Veículo Pesado'!C116</f>
        <v>6.0000000000000001E-3</v>
      </c>
      <c r="D116" s="56">
        <f>C116*(D$31+$D$67+$D$77+$D$104+$D$112)</f>
        <v>25.641541762464005</v>
      </c>
      <c r="E116" s="56">
        <f>C116*(E$31+$E$67+$F$77+$E$104+$E$112)</f>
        <v>26.186837281500495</v>
      </c>
      <c r="F116"/>
      <c r="G116" s="265"/>
    </row>
    <row r="117" spans="1:7" x14ac:dyDescent="0.2">
      <c r="A117" s="14" t="s">
        <v>11</v>
      </c>
      <c r="B117" s="145" t="s">
        <v>148</v>
      </c>
      <c r="C117" s="19">
        <f>'Motorista de Veículo Pesado'!C117</f>
        <v>6.0000000000000001E-3</v>
      </c>
      <c r="D117" s="56">
        <f>C117*(D$31+$D$67+$D$77+$D$104+$D$112+$D$116)</f>
        <v>25.795391013038788</v>
      </c>
      <c r="E117" s="56">
        <f>C117*(E$31+$E$67+$F$77+$E$104+$E$112+$E$116)</f>
        <v>26.343958305189499</v>
      </c>
      <c r="F117"/>
      <c r="G117" s="265"/>
    </row>
    <row r="118" spans="1:7" x14ac:dyDescent="0.2">
      <c r="A118" s="14" t="s">
        <v>12</v>
      </c>
      <c r="B118" s="145" t="s">
        <v>149</v>
      </c>
      <c r="C118" s="19"/>
      <c r="D118" s="56"/>
      <c r="E118" s="56"/>
      <c r="F118"/>
    </row>
    <row r="119" spans="1:7" x14ac:dyDescent="0.2">
      <c r="A119" s="8"/>
      <c r="B119" s="140" t="s">
        <v>151</v>
      </c>
      <c r="C119" s="12">
        <v>0.05</v>
      </c>
      <c r="D119" s="56">
        <f>((D$31+$D$67+$D$77+$D$104+$D$112+$D$116+$D$117)*C119)/(100%-8.65%)</f>
        <v>236.72836488886173</v>
      </c>
      <c r="E119" s="56">
        <f>((E$31+$E$67+$F$77+$E$104+$E$112+$E$116+$E$117)*C119)/(100%-8.65%)</f>
        <v>241.76265330250533</v>
      </c>
      <c r="F119"/>
    </row>
    <row r="120" spans="1:7" x14ac:dyDescent="0.2">
      <c r="A120" s="8"/>
      <c r="B120" s="140" t="s">
        <v>152</v>
      </c>
      <c r="C120" s="12">
        <v>0</v>
      </c>
      <c r="D120" s="56">
        <f>((D$31+$D$67+$D$77+$D$104+$D$112+$D$116+$D$117)*C120)/(100%-8.65%)</f>
        <v>0</v>
      </c>
      <c r="E120" s="56">
        <f>((E$31+$E$67+$F$77+$E$104+$E$112+$E$116+$E$117)*C120)/(100%-8.65%)</f>
        <v>0</v>
      </c>
      <c r="F120"/>
    </row>
    <row r="121" spans="1:7" x14ac:dyDescent="0.2">
      <c r="A121" s="8"/>
      <c r="B121" s="140" t="s">
        <v>150</v>
      </c>
      <c r="C121" s="12">
        <v>0.01</v>
      </c>
      <c r="D121" s="56">
        <f>((D$31)*C121)/(100%-8.65%)</f>
        <v>19.996059113300493</v>
      </c>
      <c r="E121" s="56">
        <f>((E$31)*C121)/(100%-8.65%)</f>
        <v>19.996059113300493</v>
      </c>
      <c r="F121"/>
    </row>
    <row r="122" spans="1:7" ht="12.75" customHeight="1" x14ac:dyDescent="0.2">
      <c r="A122" s="235" t="s">
        <v>89</v>
      </c>
      <c r="B122" s="235"/>
      <c r="C122" s="95">
        <f>SUM(C116:C121)</f>
        <v>7.1999999999999995E-2</v>
      </c>
      <c r="D122" s="86">
        <f>SUM(D116:D121)</f>
        <v>308.16135677766499</v>
      </c>
      <c r="E122" s="86">
        <f>SUM(E116:E121)</f>
        <v>314.28950800249578</v>
      </c>
      <c r="F122"/>
    </row>
    <row r="123" spans="1:7" ht="12.75" customHeight="1" x14ac:dyDescent="0.2">
      <c r="A123" s="222"/>
      <c r="B123" s="222"/>
      <c r="C123" s="222"/>
      <c r="D123" s="222"/>
      <c r="E123" s="176"/>
      <c r="F123"/>
    </row>
    <row r="124" spans="1:7" ht="12.75" customHeight="1" x14ac:dyDescent="0.2">
      <c r="A124" s="259" t="s">
        <v>26</v>
      </c>
      <c r="B124" s="259"/>
      <c r="C124" s="259"/>
      <c r="D124" s="259"/>
      <c r="E124" s="327"/>
      <c r="F124"/>
    </row>
    <row r="125" spans="1:7" x14ac:dyDescent="0.2">
      <c r="A125" s="143" t="s">
        <v>2</v>
      </c>
      <c r="B125" s="258" t="s">
        <v>3</v>
      </c>
      <c r="C125" s="258"/>
      <c r="D125" s="52" t="s">
        <v>19</v>
      </c>
      <c r="E125" s="52" t="s">
        <v>19</v>
      </c>
      <c r="F125" s="317"/>
    </row>
    <row r="126" spans="1:7" x14ac:dyDescent="0.2">
      <c r="A126" s="141" t="s">
        <v>10</v>
      </c>
      <c r="B126" s="238" t="s">
        <v>27</v>
      </c>
      <c r="C126" s="238"/>
      <c r="D126" s="56">
        <f>D31</f>
        <v>1826.64</v>
      </c>
      <c r="E126" s="56">
        <f>E31</f>
        <v>1826.64</v>
      </c>
      <c r="F126" s="318"/>
    </row>
    <row r="127" spans="1:7" x14ac:dyDescent="0.2">
      <c r="A127" s="141" t="s">
        <v>11</v>
      </c>
      <c r="B127" s="238" t="s">
        <v>117</v>
      </c>
      <c r="C127" s="250"/>
      <c r="D127" s="56">
        <f>D67</f>
        <v>2199.1606256160003</v>
      </c>
      <c r="E127" s="56">
        <f>E67</f>
        <v>2047.4775360000001</v>
      </c>
      <c r="F127" s="318"/>
    </row>
    <row r="128" spans="1:7" x14ac:dyDescent="0.2">
      <c r="A128" s="141" t="s">
        <v>12</v>
      </c>
      <c r="B128" s="238" t="s">
        <v>153</v>
      </c>
      <c r="C128" s="238"/>
      <c r="D128" s="56">
        <f>D77</f>
        <v>129.408676128</v>
      </c>
      <c r="E128" s="56">
        <f>F77</f>
        <v>122.62009117808221</v>
      </c>
      <c r="F128" s="318"/>
    </row>
    <row r="129" spans="1:7" x14ac:dyDescent="0.2">
      <c r="A129" s="141" t="s">
        <v>13</v>
      </c>
      <c r="B129" s="238" t="s">
        <v>154</v>
      </c>
      <c r="C129" s="238"/>
      <c r="D129" s="56">
        <f>D104</f>
        <v>23.380992000000006</v>
      </c>
      <c r="E129" s="56">
        <f>E104</f>
        <v>272.73525307200003</v>
      </c>
      <c r="F129" s="318"/>
    </row>
    <row r="130" spans="1:7" x14ac:dyDescent="0.2">
      <c r="A130" s="141" t="s">
        <v>70</v>
      </c>
      <c r="B130" s="239" t="s">
        <v>155</v>
      </c>
      <c r="C130" s="240"/>
      <c r="D130" s="56">
        <f>D112</f>
        <v>95</v>
      </c>
      <c r="E130" s="56">
        <f>E112</f>
        <v>95</v>
      </c>
      <c r="F130" s="318"/>
    </row>
    <row r="131" spans="1:7" x14ac:dyDescent="0.2">
      <c r="A131" s="141"/>
      <c r="B131" s="256" t="s">
        <v>156</v>
      </c>
      <c r="C131" s="257"/>
      <c r="D131" s="56">
        <f>SUM(D126:D130)</f>
        <v>4273.5902937440005</v>
      </c>
      <c r="E131" s="56">
        <f>SUM(E126:E130)</f>
        <v>4364.4728802500822</v>
      </c>
      <c r="F131" s="318"/>
    </row>
    <row r="132" spans="1:7" x14ac:dyDescent="0.2">
      <c r="A132" s="141">
        <v>5</v>
      </c>
      <c r="B132" s="249" t="s">
        <v>157</v>
      </c>
      <c r="C132" s="249"/>
      <c r="D132" s="56">
        <f>D122</f>
        <v>308.16135677766499</v>
      </c>
      <c r="E132" s="56">
        <f>E122</f>
        <v>314.28950800249578</v>
      </c>
      <c r="F132" s="318"/>
    </row>
    <row r="133" spans="1:7" x14ac:dyDescent="0.2">
      <c r="A133" s="15"/>
      <c r="B133" s="237" t="s">
        <v>50</v>
      </c>
      <c r="C133" s="237"/>
      <c r="D133" s="58">
        <f>SUM(D131:D132)</f>
        <v>4581.7516505216654</v>
      </c>
      <c r="E133" s="58">
        <f>SUM(E131:E132)</f>
        <v>4678.7623882525777</v>
      </c>
      <c r="F133" s="328"/>
      <c r="G133" s="113"/>
    </row>
    <row r="134" spans="1:7" x14ac:dyDescent="0.2">
      <c r="A134" s="1"/>
      <c r="B134" s="171"/>
      <c r="C134" s="4"/>
      <c r="D134" s="49"/>
      <c r="E134" s="49"/>
      <c r="F134" s="49"/>
      <c r="G134" s="113"/>
    </row>
    <row r="135" spans="1:7" ht="22.5" customHeight="1" x14ac:dyDescent="0.2">
      <c r="A135" s="263" t="str">
        <f>'Motorista de Veículo Pesado'!A135</f>
        <v>São Luis/MA, 31 de agosto de 2020.</v>
      </c>
      <c r="B135" s="263"/>
      <c r="C135" s="263"/>
      <c r="D135" s="263"/>
      <c r="E135" s="174"/>
      <c r="F135" s="174"/>
      <c r="G135" s="113"/>
    </row>
    <row r="136" spans="1:7" ht="36" customHeight="1" x14ac:dyDescent="0.2">
      <c r="A136" s="264"/>
      <c r="B136" s="264"/>
      <c r="C136" s="264"/>
      <c r="D136" s="264"/>
      <c r="E136" s="175"/>
      <c r="F136" s="175"/>
      <c r="G136" s="113"/>
    </row>
    <row r="137" spans="1:7" x14ac:dyDescent="0.2">
      <c r="A137" s="263" t="s">
        <v>241</v>
      </c>
      <c r="B137" s="263"/>
      <c r="C137" s="263"/>
      <c r="D137" s="263"/>
      <c r="E137" s="174"/>
      <c r="F137" s="174"/>
    </row>
    <row r="138" spans="1:7" x14ac:dyDescent="0.2">
      <c r="A138" s="263" t="s">
        <v>41</v>
      </c>
      <c r="B138" s="263"/>
      <c r="C138" s="263"/>
      <c r="D138" s="263"/>
      <c r="E138" s="174"/>
      <c r="F138" s="174"/>
      <c r="G138" s="114"/>
    </row>
    <row r="139" spans="1:7" x14ac:dyDescent="0.2">
      <c r="A139" s="2"/>
      <c r="B139" s="2"/>
      <c r="C139" s="2"/>
      <c r="D139" s="54"/>
      <c r="E139" s="54"/>
      <c r="F139" s="54"/>
    </row>
    <row r="140" spans="1:7" x14ac:dyDescent="0.2">
      <c r="A140" s="5"/>
      <c r="B140" s="6"/>
      <c r="C140" s="6"/>
      <c r="D140" s="60"/>
      <c r="E140" s="60"/>
      <c r="F140" s="60"/>
    </row>
    <row r="141" spans="1:7" x14ac:dyDescent="0.2">
      <c r="A141" s="6"/>
      <c r="B141" s="6"/>
      <c r="C141" s="6"/>
      <c r="D141" s="60"/>
      <c r="E141" s="60"/>
      <c r="F141" s="60"/>
    </row>
    <row r="142" spans="1:7" x14ac:dyDescent="0.2">
      <c r="A142" s="7"/>
      <c r="B142" s="7"/>
      <c r="C142" s="7"/>
      <c r="D142" s="50"/>
      <c r="E142" s="50"/>
      <c r="F142" s="50"/>
    </row>
    <row r="152" spans="1:6" x14ac:dyDescent="0.2">
      <c r="A152" s="3"/>
      <c r="B152" s="3"/>
      <c r="C152" s="3"/>
      <c r="D152" s="61"/>
      <c r="E152" s="61"/>
      <c r="F152" s="61"/>
    </row>
    <row r="153" spans="1:6" x14ac:dyDescent="0.2">
      <c r="A153" s="3"/>
      <c r="B153" s="3"/>
      <c r="C153" s="3"/>
      <c r="D153" s="61"/>
      <c r="E153" s="61"/>
      <c r="F153" s="61"/>
    </row>
    <row r="154" spans="1:6" x14ac:dyDescent="0.2">
      <c r="A154" s="3"/>
      <c r="B154" s="3"/>
      <c r="C154" s="3"/>
      <c r="D154" s="61"/>
      <c r="E154" s="61"/>
      <c r="F154" s="61"/>
    </row>
    <row r="155" spans="1:6" ht="12.75" customHeight="1" x14ac:dyDescent="0.2"/>
    <row r="161" spans="4:6" ht="12.75" customHeight="1" x14ac:dyDescent="0.2"/>
    <row r="163" spans="4:6" x14ac:dyDescent="0.2">
      <c r="D163"/>
      <c r="E163"/>
      <c r="F163"/>
    </row>
    <row r="164" spans="4:6" x14ac:dyDescent="0.2">
      <c r="D164"/>
      <c r="E164"/>
      <c r="F164"/>
    </row>
    <row r="165" spans="4:6" x14ac:dyDescent="0.2">
      <c r="D165"/>
      <c r="E165"/>
      <c r="F165"/>
    </row>
    <row r="166" spans="4:6" x14ac:dyDescent="0.2">
      <c r="D166"/>
      <c r="E166"/>
      <c r="F166"/>
    </row>
    <row r="167" spans="4:6" x14ac:dyDescent="0.2">
      <c r="D167"/>
      <c r="E167"/>
      <c r="F167"/>
    </row>
    <row r="168" spans="4:6" x14ac:dyDescent="0.2">
      <c r="D168"/>
      <c r="E168"/>
      <c r="F168"/>
    </row>
    <row r="169" spans="4:6" x14ac:dyDescent="0.2">
      <c r="D169"/>
      <c r="E169"/>
      <c r="F169"/>
    </row>
    <row r="170" spans="4:6" x14ac:dyDescent="0.2">
      <c r="D170"/>
      <c r="E170"/>
      <c r="F170"/>
    </row>
    <row r="171" spans="4:6" x14ac:dyDescent="0.2">
      <c r="D171"/>
      <c r="E171"/>
      <c r="F171"/>
    </row>
  </sheetData>
  <mergeCells count="94">
    <mergeCell ref="E69:F69"/>
    <mergeCell ref="A135:D135"/>
    <mergeCell ref="A136:D136"/>
    <mergeCell ref="A137:D137"/>
    <mergeCell ref="A138:D138"/>
    <mergeCell ref="C12:D12"/>
    <mergeCell ref="A51:D51"/>
    <mergeCell ref="A33:D33"/>
    <mergeCell ref="A34:D34"/>
    <mergeCell ref="A38:B38"/>
    <mergeCell ref="A39:D39"/>
    <mergeCell ref="A40:D40"/>
    <mergeCell ref="A50:B50"/>
    <mergeCell ref="B63:C63"/>
    <mergeCell ref="A52:D52"/>
    <mergeCell ref="B53:C53"/>
    <mergeCell ref="B54:C54"/>
    <mergeCell ref="A1:D1"/>
    <mergeCell ref="A2:D2"/>
    <mergeCell ref="A3:D3"/>
    <mergeCell ref="A4:D4"/>
    <mergeCell ref="A5:D5"/>
    <mergeCell ref="A6:D6"/>
    <mergeCell ref="C7:D7"/>
    <mergeCell ref="C8:D8"/>
    <mergeCell ref="C9:D9"/>
    <mergeCell ref="C10:D10"/>
    <mergeCell ref="A11:D11"/>
    <mergeCell ref="C13:D13"/>
    <mergeCell ref="C14:D14"/>
    <mergeCell ref="A15:D15"/>
    <mergeCell ref="C16:D16"/>
    <mergeCell ref="C17:D17"/>
    <mergeCell ref="C18:D18"/>
    <mergeCell ref="C19:D19"/>
    <mergeCell ref="C20:D20"/>
    <mergeCell ref="A21:D21"/>
    <mergeCell ref="A22:B22"/>
    <mergeCell ref="A23:B23"/>
    <mergeCell ref="A31:C31"/>
    <mergeCell ref="A32:D32"/>
    <mergeCell ref="B55:C55"/>
    <mergeCell ref="B56:C56"/>
    <mergeCell ref="B57:C57"/>
    <mergeCell ref="B58:C58"/>
    <mergeCell ref="B59:C59"/>
    <mergeCell ref="A104:C104"/>
    <mergeCell ref="A60:C60"/>
    <mergeCell ref="A61:D61"/>
    <mergeCell ref="A62:D62"/>
    <mergeCell ref="A89:B89"/>
    <mergeCell ref="B64:C64"/>
    <mergeCell ref="B65:C65"/>
    <mergeCell ref="B66:C66"/>
    <mergeCell ref="A67:C67"/>
    <mergeCell ref="A68:D68"/>
    <mergeCell ref="A69:D69"/>
    <mergeCell ref="A77:B77"/>
    <mergeCell ref="A78:D78"/>
    <mergeCell ref="A79:D79"/>
    <mergeCell ref="A80:D80"/>
    <mergeCell ref="A81:D81"/>
    <mergeCell ref="A99:D99"/>
    <mergeCell ref="A100:D100"/>
    <mergeCell ref="B101:C101"/>
    <mergeCell ref="B102:C102"/>
    <mergeCell ref="B103:C103"/>
    <mergeCell ref="A95:D95"/>
    <mergeCell ref="B96:C96"/>
    <mergeCell ref="B97:C97"/>
    <mergeCell ref="A98:C98"/>
    <mergeCell ref="B111:C111"/>
    <mergeCell ref="A112:C112"/>
    <mergeCell ref="A113:D113"/>
    <mergeCell ref="A114:D114"/>
    <mergeCell ref="A105:D105"/>
    <mergeCell ref="A106:D106"/>
    <mergeCell ref="B107:C107"/>
    <mergeCell ref="B108:C108"/>
    <mergeCell ref="B109:C109"/>
    <mergeCell ref="B110:C110"/>
    <mergeCell ref="G116:G117"/>
    <mergeCell ref="A122:B122"/>
    <mergeCell ref="B130:C130"/>
    <mergeCell ref="B131:C131"/>
    <mergeCell ref="B132:C132"/>
    <mergeCell ref="A123:D123"/>
    <mergeCell ref="B133:C133"/>
    <mergeCell ref="A124:D124"/>
    <mergeCell ref="B125:C125"/>
    <mergeCell ref="B126:C126"/>
    <mergeCell ref="B127:C127"/>
    <mergeCell ref="B128:C128"/>
    <mergeCell ref="B129:C129"/>
  </mergeCells>
  <printOptions horizontalCentered="1" verticalCentered="1"/>
  <pageMargins left="0.51181102362204722" right="0.51181102362204722" top="0.78740157480314965" bottom="1.1811023622047245" header="0.31496062992125984" footer="7.874015748031496E-2"/>
  <pageSetup paperSize="9" scale="72" orientation="portrait" r:id="rId1"/>
  <headerFooter>
    <oddHeader>&amp;L&amp;G</oddHeader>
    <oddFooter>&amp;C&amp;G</oddFooter>
  </headerFooter>
  <rowBreaks count="1" manualBreakCount="1">
    <brk id="68" max="5"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841596-357C-433E-B25B-FBD17D634ECF}"/>
</file>

<file path=customXml/itemProps2.xml><?xml version="1.0" encoding="utf-8"?>
<ds:datastoreItem xmlns:ds="http://schemas.openxmlformats.org/officeDocument/2006/customXml" ds:itemID="{7B6BCA38-C719-4182-8B34-0F9481309419}"/>
</file>

<file path=customXml/itemProps3.xml><?xml version="1.0" encoding="utf-8"?>
<ds:datastoreItem xmlns:ds="http://schemas.openxmlformats.org/officeDocument/2006/customXml" ds:itemID="{276CFE46-BDC1-482A-B5AF-99A5B3FD22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12</vt:i4>
      </vt:variant>
    </vt:vector>
  </HeadingPairs>
  <TitlesOfParts>
    <vt:vector size="26" baseType="lpstr">
      <vt:lpstr>Plan1</vt:lpstr>
      <vt:lpstr>Resumo</vt:lpstr>
      <vt:lpstr>Assist Tec Adm SN</vt:lpstr>
      <vt:lpstr>Assist Tec Adm PL</vt:lpstr>
      <vt:lpstr>Assist Administrativo</vt:lpstr>
      <vt:lpstr>Secretário Executivo</vt:lpstr>
      <vt:lpstr>Técnico em Secretariado</vt:lpstr>
      <vt:lpstr>Motorista de Veículo Pesado</vt:lpstr>
      <vt:lpstr>Recepcionista</vt:lpstr>
      <vt:lpstr>Aux de Manutenção Predial</vt:lpstr>
      <vt:lpstr>Encarregado Geral</vt:lpstr>
      <vt:lpstr>Uniforme</vt:lpstr>
      <vt:lpstr>Memória de Cálculo</vt:lpstr>
      <vt:lpstr>PIS E COFINS</vt:lpstr>
      <vt:lpstr>'Assist Administrativo'!Area_de_impressao</vt:lpstr>
      <vt:lpstr>'Assist Tec Adm PL'!Area_de_impressao</vt:lpstr>
      <vt:lpstr>'Assist Tec Adm SN'!Area_de_impressao</vt:lpstr>
      <vt:lpstr>'Aux de Manutenção Predial'!Area_de_impressao</vt:lpstr>
      <vt:lpstr>'Encarregado Geral'!Area_de_impressao</vt:lpstr>
      <vt:lpstr>'Memória de Cálculo'!Area_de_impressao</vt:lpstr>
      <vt:lpstr>'Motorista de Veículo Pesado'!Area_de_impressao</vt:lpstr>
      <vt:lpstr>Recepcionista!Area_de_impressao</vt:lpstr>
      <vt:lpstr>Resumo!Area_de_impressao</vt:lpstr>
      <vt:lpstr>'Secretário Executivo'!Area_de_impressao</vt:lpstr>
      <vt:lpstr>'Técnico em Secretariado'!Area_de_impressao</vt:lpstr>
      <vt:lpstr>Uniforme!Area_de_impressao</vt:lpstr>
    </vt:vector>
  </TitlesOfParts>
  <Company>SEDUC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Danielle</dc:creator>
  <cp:lastModifiedBy>Weber Rosa de Oliveira</cp:lastModifiedBy>
  <cp:lastPrinted>2020-08-31T14:07:29Z</cp:lastPrinted>
  <dcterms:created xsi:type="dcterms:W3CDTF">2007-07-18T15:53:33Z</dcterms:created>
  <dcterms:modified xsi:type="dcterms:W3CDTF">2020-09-01T19:58:04Z</dcterms:modified>
</cp:coreProperties>
</file>